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都市計畫地區面積及人口" state="visible" r:id="rId1"/>
  </sheets>
</workbook>
</file>

<file path=xl/sharedStrings.xml><?xml version="1.0" encoding="utf-8"?>
<sst xmlns="http://schemas.openxmlformats.org/spreadsheetml/2006/main" count="41">
  <si>
    <t>公　開　類</t>
  </si>
  <si>
    <t>年　　　報</t>
  </si>
  <si>
    <t>都市計畫區別</t>
  </si>
  <si>
    <t>總　　計</t>
  </si>
  <si>
    <t>臺中市都市計畫</t>
  </si>
  <si>
    <t>豐潭雅神</t>
  </si>
  <si>
    <t>大平霧</t>
  </si>
  <si>
    <t>東勢都市計畫</t>
  </si>
  <si>
    <t>大甲都市計畫</t>
  </si>
  <si>
    <t>大甲（日南地區）都市計畫</t>
  </si>
  <si>
    <t>后里都市計畫</t>
  </si>
  <si>
    <t>新社都市計畫</t>
  </si>
  <si>
    <t>外埔都市計畫</t>
  </si>
  <si>
    <t>大安都市計畫</t>
  </si>
  <si>
    <t>烏日大肚都市計畫</t>
  </si>
  <si>
    <t>臺中市大坑風景特定區計畫</t>
  </si>
  <si>
    <t>谷關風景特定區計畫</t>
  </si>
  <si>
    <t>梨山風景特定區計畫</t>
  </si>
  <si>
    <t>鐵砧山風景特定區計畫</t>
  </si>
  <si>
    <t>中部科學工業園區台中基地附近特定區計畫</t>
  </si>
  <si>
    <t>石岡水壩特定區計畫</t>
  </si>
  <si>
    <t>臺中港特定區計畫</t>
  </si>
  <si>
    <t>填表                              審核</t>
  </si>
  <si>
    <t>資料來源：本局城鄉計畫科依據臺中市政府民政局人口統計資料以及都市計畫書彙整編製。</t>
  </si>
  <si>
    <t>填表說明：本表編製1份，並依統計法規定永久保存，資料透過網際網路上傳至「臺中市公務統計行政管理系統」與內政部國土管理署統計資料庫。</t>
  </si>
  <si>
    <t>次年2月底前編送</t>
  </si>
  <si>
    <t>都市計畫區面積              (平方公里)</t>
  </si>
  <si>
    <t>臺中市都市計畫地區面積及人口</t>
  </si>
  <si>
    <t>中華民國114年底</t>
  </si>
  <si>
    <t>都市計畫區人口數(人)</t>
  </si>
  <si>
    <t>計畫人口數</t>
  </si>
  <si>
    <t>業務主管人員</t>
  </si>
  <si>
    <t>主辦統計人員</t>
  </si>
  <si>
    <t>現況人口數</t>
  </si>
  <si>
    <t>都市計畫區人口密度(人/平方公里)</t>
  </si>
  <si>
    <t>計畫人口數密度</t>
  </si>
  <si>
    <t>機關首長</t>
  </si>
  <si>
    <t>臺中市政府都市發展局</t>
  </si>
  <si>
    <t>11920-01-01-2</t>
  </si>
  <si>
    <t>現況人口數密度</t>
  </si>
  <si>
    <t>編製日期：民國115年2月24日</t>
  </si>
</sst>
</file>

<file path=xl/styles.xml><?xml version="1.0" encoding="utf-8"?>
<styleSheet xmlns="http://schemas.openxmlformats.org/spreadsheetml/2006/main">
  <numFmts count="7">
    <numFmt formatCode="0.0000 " numFmtId="197"/>
    <numFmt formatCode="0.0000" numFmtId="198"/>
    <numFmt formatCode=" #,##0;-#,##0; -00;@" numFmtId="199"/>
    <numFmt formatCode=" #,##0; (#,##0; -00;@" numFmtId="200"/>
    <numFmt formatCode="0.00000" numFmtId="201"/>
    <numFmt formatCode="#,##0.0000" numFmtId="202"/>
    <numFmt formatCode=" #,##0;-#,##0; - ;@" numFmtId="203"/>
  </numFmts>
  <fonts count="8">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1"/>
      <color rgb="FF000000"/>
      <name val="標楷體"/>
    </font>
    <font>
      <b val="false"/>
      <i val="false"/>
      <u val="none"/>
      <sz val="10"/>
      <color rgb="FF000000"/>
      <name val="標楷體"/>
    </font>
    <font>
      <b val="false"/>
      <i val="false"/>
      <u val="none"/>
      <sz val="10"/>
      <color rgb="FFFF0000"/>
      <name val="標楷體"/>
    </font>
    <font>
      <b val="false"/>
      <i val="false"/>
      <u val="none"/>
      <sz val="12"/>
      <color rgb="FF000000"/>
      <name val="新細明體"/>
    </font>
    <font>
      <b val="false"/>
      <i val="false"/>
      <u val="none"/>
      <sz val="14"/>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xf numFmtId="0" fontId="2" borderId="3" xfId="0" applyFont="true" applyBorder="true"/>
    <xf numFmtId="0" fontId="3" borderId="1" xfId="0" applyFont="true" applyBorder="true">
      <alignment horizontal="center" vertical="center"/>
    </xf>
    <xf numFmtId="0" fontId="4" borderId="1" xfId="0" applyFont="true" applyBorder="true"/>
    <xf numFmtId="0" fontId="4" borderId="1" xfId="0" applyFont="true" applyBorder="true">
      <alignment vertical="center"/>
    </xf>
    <xf numFmtId="0" fontId="4" fillId="2" borderId="1" xfId="0" applyFont="true" applyFill="true" applyBorder="true">
      <alignment vertical="center"/>
    </xf>
    <xf numFmtId="0" fontId="4" borderId="4" xfId="0" applyFont="true" applyBorder="true">
      <alignment vertical="center"/>
    </xf>
    <xf numFmtId="0" fontId="5" borderId="5" xfId="0" applyFont="true" applyBorder="true">
      <alignment vertical="center"/>
    </xf>
    <xf numFmtId="0" fontId="4" borderId="0" xfId="0" applyFont="true">
      <alignment horizontal="right"/>
    </xf>
    <xf numFmtId="0" fontId="2" borderId="0" xfId="0" applyFont="true"/>
    <xf numFmtId="0" fontId="1" borderId="0" xfId="0" applyFont="true"/>
    <xf numFmtId="0" fontId="1" borderId="3" xfId="0" applyFont="true" applyBorder="true"/>
    <xf numFmtId="0" fontId="2" borderId="5" xfId="0" applyFont="true" applyBorder="true"/>
    <xf numFmtId="0" fontId="2" borderId="6" xfId="0" applyFont="true" applyBorder="true"/>
    <xf numFmtId="0" fontId="1" borderId="1" xfId="0" applyFont="true" applyBorder="true">
      <alignment horizontal="center" wrapText="true"/>
    </xf>
    <xf numFmtId="197" fontId="1" borderId="1" xfId="0" applyNumberFormat="true" applyFont="true" applyBorder="true">
      <alignment vertical="center"/>
    </xf>
    <xf numFmtId="198" fontId="1" borderId="1" xfId="0" applyNumberFormat="true" applyFont="true" applyBorder="true"/>
    <xf numFmtId="198" fontId="1" borderId="5" xfId="0" applyNumberFormat="true" applyFont="true" applyBorder="true"/>
    <xf numFmtId="0" fontId="4" borderId="0" xfId="0" applyFont="true">
      <alignment horizontal="left"/>
    </xf>
    <xf numFmtId="0" fontId="6" borderId="0" xfId="0" applyFont="true"/>
    <xf numFmtId="0" fontId="1" borderId="6" xfId="0" applyFont="true" applyBorder="true"/>
    <xf numFmtId="0" fontId="7" borderId="5" xfId="0" applyFont="true" applyBorder="true">
      <alignment horizontal="center" vertical="center"/>
    </xf>
    <xf numFmtId="49" fontId="1" borderId="6" xfId="0" applyNumberFormat="true" applyFont="true" applyBorder="true">
      <alignment horizontal="center"/>
    </xf>
    <xf numFmtId="199" fontId="1" borderId="1" xfId="0" applyNumberFormat="true" applyFont="true" applyBorder="true">
      <alignment vertical="center"/>
    </xf>
    <xf numFmtId="199" fontId="1" fillId="2" borderId="1" xfId="0" applyNumberFormat="true" applyFont="true" applyFill="true" applyBorder="true">
      <alignment vertical="center"/>
    </xf>
    <xf numFmtId="200" fontId="1" borderId="1" xfId="0" applyNumberFormat="true" applyFont="true" applyBorder="true"/>
    <xf numFmtId="201" fontId="1" borderId="5" xfId="0" applyNumberFormat="true" applyFont="true" applyBorder="true"/>
    <xf numFmtId="202" fontId="1" borderId="5" xfId="0" applyNumberFormat="true" applyFont="true" applyBorder="true"/>
    <xf numFmtId="0" fontId="6" borderId="0" xfId="0" applyFont="true">
      <alignment horizontal="center"/>
    </xf>
    <xf numFmtId="0" fontId="4" borderId="7" xfId="0" applyFont="true" applyBorder="true">
      <alignment horizontal="center"/>
    </xf>
    <xf numFmtId="0" fontId="4" borderId="8" xfId="0" applyFont="true" applyBorder="true">
      <alignment horizontal="center"/>
    </xf>
    <xf numFmtId="200" fontId="1" borderId="1" xfId="0" applyNumberFormat="true" applyFont="true" applyBorder="true">
      <alignment horizontal="right" vertical="center"/>
    </xf>
    <xf numFmtId="1" fontId="1" borderId="5" xfId="0" applyNumberFormat="true" applyFont="true" applyBorder="true">
      <alignment horizontal="right" vertical="center"/>
    </xf>
    <xf numFmtId="0" fontId="4" borderId="0" xfId="0" applyFont="true">
      <alignment horizontal="center"/>
    </xf>
    <xf numFmtId="0" fontId="4" borderId="1" xfId="0" applyFont="true" applyBorder="true">
      <alignment horizontal="center" wrapText="true"/>
    </xf>
    <xf numFmtId="0" fontId="6" borderId="7" xfId="0" applyFont="true" applyBorder="true"/>
    <xf numFmtId="0" fontId="1" borderId="8" xfId="0" applyFont="true" applyBorder="true"/>
    <xf numFmtId="0" fontId="3" borderId="1" xfId="0" applyFont="true" applyBorder="true">
      <alignment horizontal="center" vertical="center" wrapText="true"/>
    </xf>
    <xf numFmtId="200" fontId="1" borderId="9" xfId="0" applyNumberFormat="true" applyFont="true" applyBorder="true"/>
    <xf numFmtId="0" fontId="4" borderId="5" xfId="0" applyFont="true" applyBorder="true">
      <alignment horizontal="right" vertical="top"/>
    </xf>
    <xf numFmtId="0" fontId="4" borderId="0" xfId="0" applyFont="true"/>
    <xf numFmtId="0" fontId="2" borderId="10" xfId="0" applyFont="true" applyBorder="true"/>
    <xf numFmtId="199" fontId="1" borderId="10" xfId="0" applyNumberFormat="true" applyFont="true" applyBorder="true">
      <alignment vertical="center"/>
    </xf>
    <xf numFmtId="199" fontId="1" fillId="2" borderId="10" xfId="0" applyNumberFormat="true" applyFont="true" applyFill="true" applyBorder="true">
      <alignment vertical="center"/>
    </xf>
    <xf numFmtId="203" fontId="2" borderId="0" xfId="0" applyNumberFormat="true" applyFont="true"/>
    <xf numFmtId="203" fontId="2" fillId="2" borderId="0" xfId="0" applyNumberFormat="true"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12" sqref="F12:F12"/>
    </sheetView>
  </sheetViews>
  <sheetFormatPr customHeight="false" defaultColWidth="9.28125" defaultRowHeight="15"/>
  <cols>
    <col min="1" max="1" bestFit="false" customWidth="true" width="40.2109375" hidden="false" outlineLevel="0"/>
    <col min="2" max="2" bestFit="false" customWidth="true" width="20.2109375" hidden="false" outlineLevel="0"/>
    <col min="3" max="3" bestFit="false" customWidth="true" width="20.4921875" hidden="false" outlineLevel="0"/>
    <col min="4" max="4" bestFit="false" customWidth="true" width="19.640625" hidden="false" outlineLevel="0"/>
    <col min="5" max="5" bestFit="false" customWidth="true" width="23.4921875" hidden="false" outlineLevel="0"/>
    <col min="6" max="6" bestFit="false" customWidth="true" width="21.78125" hidden="false" outlineLevel="0"/>
    <col min="7" max="7" bestFit="false" customWidth="true" width="11.2109375" hidden="false" outlineLevel="0"/>
    <col min="8" max="9" bestFit="false" customWidth="true" width="11.921875" hidden="false" outlineLevel="0"/>
    <col min="10" max="50" bestFit="false" customWidth="true" width="8.921875" hidden="false" outlineLevel="0"/>
  </cols>
  <sheetData>
    <row r="1" ht="14.1" customHeight="true">
      <c r="A1" s="1" t="s">
        <v>0</v>
      </c>
      <c r="B1" s="2"/>
      <c r="C1" s="14"/>
      <c r="D1" s="14"/>
      <c r="E1" s="31"/>
      <c r="F1" s="36" t="s">
        <v>37</v>
      </c>
      <c r="G1" s="43"/>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4.1" customHeight="true">
      <c r="A2" s="1" t="s">
        <v>1</v>
      </c>
      <c r="B2" s="13" t="s">
        <v>25</v>
      </c>
      <c r="C2" s="22"/>
      <c r="D2" s="22"/>
      <c r="E2" s="32"/>
      <c r="F2" s="36" t="s">
        <v>38</v>
      </c>
      <c r="G2" s="43"/>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19.5" customHeight="true">
      <c r="A3" s="2"/>
      <c r="B3" s="14"/>
      <c r="C3" s="23" t="s">
        <v>27</v>
      </c>
      <c r="D3" s="23"/>
      <c r="E3" s="23"/>
      <c r="F3" s="37"/>
      <c r="G3" s="43"/>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4.1" customHeight="true">
      <c r="A4" s="3"/>
      <c r="B4" s="15"/>
      <c r="C4" s="24" t="s">
        <v>28</v>
      </c>
      <c r="D4" s="24"/>
      <c r="E4" s="24"/>
      <c r="F4" s="38"/>
      <c r="G4" s="43"/>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7.1" customHeight="true">
      <c r="A5" s="4" t="s">
        <v>2</v>
      </c>
      <c r="B5" s="16" t="s">
        <v>26</v>
      </c>
      <c r="C5" s="1" t="s">
        <v>29</v>
      </c>
      <c r="D5" s="1"/>
      <c r="E5" s="1" t="s">
        <v>34</v>
      </c>
      <c r="F5" s="1"/>
      <c r="G5" s="43"/>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15.75" customHeight="true">
      <c r="A6" s="4"/>
      <c r="B6" s="16"/>
      <c r="C6" s="4" t="s">
        <v>30</v>
      </c>
      <c r="D6" s="4" t="s">
        <v>33</v>
      </c>
      <c r="E6" s="4" t="s">
        <v>35</v>
      </c>
      <c r="F6" s="39" t="s">
        <v>39</v>
      </c>
      <c r="G6" s="43"/>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c r="A7" s="5" t="s">
        <v>3</v>
      </c>
      <c r="B7" s="17" t="n">
        <f>53860.66/100</f>
        <v>538.6066</v>
      </c>
      <c r="C7" s="25" t="n">
        <f>SUM(C8:C25)</f>
        <v>3074850</v>
      </c>
      <c r="D7" s="25" t="n">
        <f>SUM(D8:D25)</f>
        <v>2353709.61202554</v>
      </c>
      <c r="E7" s="25" t="n">
        <f>C7/B7</f>
        <v>5708.8977372353</v>
      </c>
      <c r="F7" s="25" t="n">
        <f>D7/B7</f>
        <v>4369.99771637692</v>
      </c>
      <c r="G7" s="43"/>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16.5" customHeight="true">
      <c r="A8" s="6" t="s">
        <v>4</v>
      </c>
      <c r="B8" s="17" t="n">
        <f>11391.9/100</f>
        <v>113.919</v>
      </c>
      <c r="C8" s="25" t="n">
        <v>1300000</v>
      </c>
      <c r="D8" s="25" t="n">
        <v>1196146</v>
      </c>
      <c r="E8" s="25" t="n">
        <f>C8/B8</f>
        <v>11411.6170261326</v>
      </c>
      <c r="F8" s="25" t="n">
        <f>D8/B8</f>
        <v>10499.9692764157</v>
      </c>
      <c r="G8" s="44"/>
      <c r="H8" s="46"/>
      <c r="I8" s="46"/>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16.5" customHeight="true">
      <c r="A9" s="6" t="s">
        <v>5</v>
      </c>
      <c r="B9" s="17" t="n">
        <f>6055.34/100</f>
        <v>60.5534</v>
      </c>
      <c r="C9" s="25" t="n">
        <v>405500</v>
      </c>
      <c r="D9" s="25" t="n">
        <v>329171</v>
      </c>
      <c r="E9" s="25" t="n">
        <f>C9/B9</f>
        <v>6696.56864849868</v>
      </c>
      <c r="F9" s="25" t="n">
        <f>D9/B9</f>
        <v>5436.04487939571</v>
      </c>
      <c r="G9" s="44"/>
      <c r="H9" s="46"/>
      <c r="I9" s="46"/>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c r="A10" s="6" t="s">
        <v>6</v>
      </c>
      <c r="B10" s="17" t="n">
        <f>2759.18/100</f>
        <v>27.5918</v>
      </c>
      <c r="C10" s="25" t="n">
        <v>344400</v>
      </c>
      <c r="D10" s="25" t="n">
        <v>286931</v>
      </c>
      <c r="E10" s="25" t="n">
        <f>C10/B10</f>
        <v>12481.9692807283</v>
      </c>
      <c r="F10" s="25" t="n">
        <f>D10/B10</f>
        <v>10399.1403242992</v>
      </c>
      <c r="G10" s="44"/>
      <c r="H10" s="46"/>
      <c r="I10" s="46"/>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16.5" customHeight="true">
      <c r="A11" s="6" t="s">
        <v>7</v>
      </c>
      <c r="B11" s="17" t="n">
        <f>1005.47/100</f>
        <v>10.0547</v>
      </c>
      <c r="C11" s="25" t="n">
        <v>60000</v>
      </c>
      <c r="D11" s="25" t="n">
        <v>17439</v>
      </c>
      <c r="E11" s="25" t="n">
        <f>C11/B11</f>
        <v>5967.3585487384</v>
      </c>
      <c r="F11" s="25" t="n">
        <f>D11/B11</f>
        <v>1734.41276219082</v>
      </c>
      <c r="G11" s="44"/>
      <c r="H11" s="46"/>
      <c r="I11" s="46"/>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c r="A12" s="6" t="s">
        <v>8</v>
      </c>
      <c r="B12" s="17" t="n">
        <f>711.61/100</f>
        <v>7.1161</v>
      </c>
      <c r="C12" s="25" t="n">
        <v>60000</v>
      </c>
      <c r="D12" s="25" t="n">
        <v>30287</v>
      </c>
      <c r="E12" s="25" t="n">
        <f>C12/B12</f>
        <v>8431.58471634744</v>
      </c>
      <c r="F12" s="25" t="n">
        <f>D12/B12</f>
        <v>4256.12343840025</v>
      </c>
      <c r="G12" s="44"/>
      <c r="H12" s="46"/>
      <c r="I12" s="46"/>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c r="A13" s="6" t="s">
        <v>9</v>
      </c>
      <c r="B13" s="17" t="n">
        <f>306.35/100</f>
        <v>3.0635</v>
      </c>
      <c r="C13" s="25" t="n">
        <v>13000</v>
      </c>
      <c r="D13" s="25" t="n">
        <v>3093</v>
      </c>
      <c r="E13" s="25" t="n">
        <f>C13/B13</f>
        <v>4243.51232250694</v>
      </c>
      <c r="F13" s="25" t="n">
        <f>D13/B13</f>
        <v>1009.62950873184</v>
      </c>
      <c r="G13" s="44"/>
      <c r="H13" s="46"/>
      <c r="I13" s="46"/>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6.5" customHeight="true">
      <c r="A14" s="6" t="s">
        <v>10</v>
      </c>
      <c r="B14" s="17" t="n">
        <f>664.85/100</f>
        <v>6.6485</v>
      </c>
      <c r="C14" s="25" t="n">
        <v>36500</v>
      </c>
      <c r="D14" s="25" t="n">
        <v>24134</v>
      </c>
      <c r="E14" s="25" t="n">
        <f>C14/B14</f>
        <v>5489.96014138527</v>
      </c>
      <c r="F14" s="25" t="n">
        <f>D14/B14</f>
        <v>3629.99172745732</v>
      </c>
      <c r="G14" s="44"/>
      <c r="H14" s="46"/>
      <c r="I14" s="46"/>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6.5" customHeight="true">
      <c r="A15" s="6" t="s">
        <v>11</v>
      </c>
      <c r="B15" s="17" t="n">
        <f>203.78/100</f>
        <v>2.0378</v>
      </c>
      <c r="C15" s="25" t="n">
        <v>6000</v>
      </c>
      <c r="D15" s="25" t="n">
        <v>4732</v>
      </c>
      <c r="E15" s="25" t="n">
        <f>C15/B15</f>
        <v>2944.35175188929</v>
      </c>
      <c r="F15" s="25" t="n">
        <f>D15/B15</f>
        <v>2322.11208165669</v>
      </c>
      <c r="G15" s="44"/>
      <c r="H15" s="46"/>
      <c r="I15" s="46"/>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6.5" customHeight="true">
      <c r="A16" s="6" t="s">
        <v>12</v>
      </c>
      <c r="B16" s="17" t="n">
        <f>124.17/100</f>
        <v>1.2417</v>
      </c>
      <c r="C16" s="25" t="n">
        <v>8000</v>
      </c>
      <c r="D16" s="25" t="n">
        <v>2906</v>
      </c>
      <c r="E16" s="25" t="n">
        <f>C16/B16</f>
        <v>6442.78005959572</v>
      </c>
      <c r="F16" s="25" t="n">
        <f>D16/B16</f>
        <v>2340.33985664814</v>
      </c>
      <c r="G16" s="44"/>
      <c r="H16" s="46"/>
      <c r="I16" s="46"/>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6.5" customHeight="true">
      <c r="A17" s="6" t="s">
        <v>13</v>
      </c>
      <c r="B17" s="17" t="n">
        <f>191.42/100</f>
        <v>1.9142</v>
      </c>
      <c r="C17" s="25" t="n">
        <v>4400</v>
      </c>
      <c r="D17" s="25" t="n">
        <v>1298</v>
      </c>
      <c r="E17" s="25" t="n">
        <f>C17/B17</f>
        <v>2298.61038553965</v>
      </c>
      <c r="F17" s="25" t="n">
        <f>D17/B17</f>
        <v>678.090063734197</v>
      </c>
      <c r="G17" s="44"/>
      <c r="H17" s="46"/>
      <c r="I17" s="46"/>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6.5" customHeight="true">
      <c r="A18" s="6" t="s">
        <v>14</v>
      </c>
      <c r="B18" s="17" t="n">
        <f>2703.68/100</f>
        <v>27.0368</v>
      </c>
      <c r="C18" s="25" t="n">
        <v>136400</v>
      </c>
      <c r="D18" s="26" t="n">
        <v>76799</v>
      </c>
      <c r="E18" s="25" t="n">
        <f>C18/B18</f>
        <v>5044.97573677358</v>
      </c>
      <c r="F18" s="25" t="n">
        <f>D18/B18</f>
        <v>2840.53586223222</v>
      </c>
      <c r="G18" s="44"/>
      <c r="H18" s="46"/>
      <c r="I18" s="46"/>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7.25" customHeight="true">
      <c r="A19" s="7" t="s">
        <v>15</v>
      </c>
      <c r="B19" s="17" t="n">
        <v>35.3351</v>
      </c>
      <c r="C19" s="26" t="n">
        <v>15000</v>
      </c>
      <c r="D19" s="26" t="n">
        <v>7079</v>
      </c>
      <c r="E19" s="26" t="n">
        <f>C19/B19</f>
        <v>424.507076532966</v>
      </c>
      <c r="F19" s="26" t="n">
        <f>D19/B19</f>
        <v>200.339039651791</v>
      </c>
      <c r="G19" s="45"/>
      <c r="H19" s="47"/>
      <c r="I19" s="47"/>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6.5" customHeight="true">
      <c r="A20" s="6" t="s">
        <v>16</v>
      </c>
      <c r="B20" s="17" t="n">
        <f>147.88/100</f>
        <v>1.4788</v>
      </c>
      <c r="C20" s="25" t="n">
        <v>800</v>
      </c>
      <c r="D20" s="25" t="n">
        <v>1812</v>
      </c>
      <c r="E20" s="25" t="n">
        <f>C20/B20</f>
        <v>540.979172301866</v>
      </c>
      <c r="F20" s="25" t="n">
        <f>D20/B20</f>
        <v>1225.31782526373</v>
      </c>
      <c r="G20" s="44"/>
      <c r="H20" s="46"/>
      <c r="I20" s="46"/>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6.5" customHeight="true">
      <c r="A21" s="6" t="s">
        <v>17</v>
      </c>
      <c r="B21" s="17" t="n">
        <f>279.4/100</f>
        <v>2.794</v>
      </c>
      <c r="C21" s="25" t="n">
        <v>2500</v>
      </c>
      <c r="D21" s="25" t="n">
        <v>3121</v>
      </c>
      <c r="E21" s="25" t="n">
        <f>C21/B21</f>
        <v>894.774516821761</v>
      </c>
      <c r="F21" s="25" t="n">
        <f>D21/B21</f>
        <v>1117.03650680029</v>
      </c>
      <c r="G21" s="44"/>
      <c r="H21" s="46"/>
      <c r="I21" s="46"/>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6.5" customHeight="true">
      <c r="A22" s="6" t="s">
        <v>18</v>
      </c>
      <c r="B22" s="17" t="n">
        <f>138.16/100</f>
        <v>1.3816</v>
      </c>
      <c r="C22" s="25" t="n">
        <v>350</v>
      </c>
      <c r="D22" s="25" t="n">
        <v>216</v>
      </c>
      <c r="E22" s="25" t="n">
        <f>C22/B22</f>
        <v>253.329473074696</v>
      </c>
      <c r="F22" s="25" t="n">
        <f>D22/B22</f>
        <v>156.340474811812</v>
      </c>
      <c r="G22" s="44"/>
      <c r="H22" s="46"/>
      <c r="I22" s="46"/>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6.5" customHeight="true">
      <c r="A23" s="6" t="s">
        <v>19</v>
      </c>
      <c r="B23" s="17" t="n">
        <f>2968.71/100</f>
        <v>29.6871</v>
      </c>
      <c r="C23" s="25" t="n">
        <v>90000</v>
      </c>
      <c r="D23" s="25" t="n">
        <v>50047</v>
      </c>
      <c r="E23" s="25" t="n">
        <f>C23/B23</f>
        <v>3031.61979445618</v>
      </c>
      <c r="F23" s="25" t="n">
        <f>D23/B23</f>
        <v>1685.81639836831</v>
      </c>
      <c r="G23" s="44"/>
      <c r="H23" s="46"/>
      <c r="I23" s="46"/>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6.5" customHeight="true">
      <c r="A24" s="6" t="s">
        <v>20</v>
      </c>
      <c r="B24" s="17" t="n">
        <f>754.42/100</f>
        <v>7.5442</v>
      </c>
      <c r="C24" s="25" t="n">
        <v>12000</v>
      </c>
      <c r="D24" s="25" t="n">
        <v>7007</v>
      </c>
      <c r="E24" s="25" t="n">
        <f>C24/B24</f>
        <v>1590.6259112961</v>
      </c>
      <c r="F24" s="25" t="n">
        <f>D24/B24</f>
        <v>928.792980037645</v>
      </c>
      <c r="G24" s="44"/>
      <c r="H24" s="46"/>
      <c r="I24" s="46"/>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6.5" customHeight="true">
      <c r="A25" s="6" t="s">
        <v>21</v>
      </c>
      <c r="B25" s="17" t="n">
        <f>19920.83/100</f>
        <v>199.2083</v>
      </c>
      <c r="C25" s="25" t="n">
        <v>580000</v>
      </c>
      <c r="D25" s="25" t="n">
        <v>311491.612025536</v>
      </c>
      <c r="E25" s="25" t="n">
        <f>C25/B25</f>
        <v>2911.52527279235</v>
      </c>
      <c r="F25" s="25" t="n">
        <f>D25/B25</f>
        <v>1563.64775978479</v>
      </c>
      <c r="G25" s="44"/>
      <c r="H25" s="46"/>
      <c r="I25" s="46"/>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6.5" customHeight="true" hidden="true">
      <c r="A26" s="8"/>
      <c r="B26" s="18"/>
      <c r="C26" s="27"/>
      <c r="D26" s="27"/>
      <c r="E26" s="33"/>
      <c r="F26" s="40"/>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6.5" customHeight="true" hidden="true">
      <c r="A27" s="8"/>
      <c r="B27" s="18"/>
      <c r="C27" s="27"/>
      <c r="D27" s="27"/>
      <c r="E27" s="33"/>
      <c r="F27" s="40"/>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6.5" customHeight="true" hidden="true">
      <c r="A28" s="8"/>
      <c r="B28" s="18"/>
      <c r="C28" s="27"/>
      <c r="D28" s="27"/>
      <c r="E28" s="33"/>
      <c r="F28" s="40"/>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hidden="true">
      <c r="A29" s="8"/>
      <c r="B29" s="18"/>
      <c r="C29" s="27"/>
      <c r="D29" s="27"/>
      <c r="E29" s="33"/>
      <c r="F29" s="40"/>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9"/>
      <c r="B30" s="19"/>
      <c r="C30" s="28"/>
      <c r="D30" s="29"/>
      <c r="E30" s="34"/>
      <c r="F30" s="41" t="s">
        <v>40</v>
      </c>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7.45" customHeight="true">
      <c r="A31" s="10" t="s">
        <v>22</v>
      </c>
      <c r="B31" s="20"/>
      <c r="C31" s="20" t="s">
        <v>31</v>
      </c>
      <c r="D31" s="11"/>
      <c r="E31" s="35" t="s">
        <v>36</v>
      </c>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0.25" customHeight="true">
      <c r="A32" s="11"/>
      <c r="B32" s="11"/>
      <c r="C32" s="20" t="s">
        <v>32</v>
      </c>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0.25" customHeight="true">
      <c r="A33" s="11"/>
      <c r="B33" s="11"/>
      <c r="C33" s="11"/>
      <c r="D33" s="20"/>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4.25" customHeight="true">
      <c r="A34" s="12" t="s">
        <v>23</v>
      </c>
      <c r="B34" s="11"/>
      <c r="C34" s="11"/>
      <c r="D34" s="11"/>
      <c r="E34" s="11"/>
      <c r="F34" s="42"/>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4.25" customHeight="true">
      <c r="A35" s="12" t="s">
        <v>24</v>
      </c>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2"/>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21"/>
      <c r="C37" s="21"/>
      <c r="D37" s="21"/>
      <c r="E37" s="21"/>
      <c r="F37" s="2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21"/>
      <c r="C38" s="21"/>
      <c r="D38" s="30"/>
      <c r="E38" s="30"/>
      <c r="F38" s="30"/>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C3:E3"/>
    <mergeCell ref="C4:E4"/>
    <mergeCell ref="A5:A6"/>
    <mergeCell ref="B5:B6"/>
    <mergeCell ref="C5:D5"/>
    <mergeCell ref="E5:F5"/>
  </mergeCells>
  <pageMargins bottom="0.75" footer="0.3" header="0.3" left="0.7" right="0.7" top="0.75"/>
</worksheet>
</file>

<file path=docProps/core.xml><?xml version="1.0" encoding="utf-8"?>
<cp:coreProperties xmlns:dc="http://purl.org/dc/elements/1.1/" xmlns:cp="http://schemas.openxmlformats.org/package/2006/metadata/core-properties"/>
</file>