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5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<sst xmlns="http://schemas.openxmlformats.org/spreadsheetml/2006/main" count="35">
  <si>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</si>
  <si>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</si>
  <si>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</si>
  <si>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中華民國113年5月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</si>
  <si>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</si>
  <si>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</si>
  <si>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</si>
  <si>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</si>
  <si>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</si>
  <si>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</si>
  <si>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</si>
  <si>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</si>
  <si>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</si>
  <si>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</si>
  <si>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</si>
  <si>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</si>
  <si>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</si>
  <si>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</si>
  <si>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</si>
  <si>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</si>
  <si>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</si>
  <si>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</si>
  <si>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</si>
  <si>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</si>
  <si>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</si>
  <si>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</si>
  <si>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</si>
  <si>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</si>
  <si>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</si>
  <si>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</si>
  <si>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</si>
  <si>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中華民國113年6月17日編製</t>
  </si>
  <si>
    <t>單位：人次；%</t>
  </si>
  <si>
    <t>備     註</t>
  </si>
  <si>
    <t>大坑風景區4號步道113年2月20日起全線封閉整修。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</si>
</sst>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9" xfId="0" applyFont="true" applyBorder="true">
      <alignment horizontal="center"/>
    </xf>
    <xf numFmtId="0" fontId="1" borderId="9" xfId="0" applyFont="true" applyBorder="true">
      <alignment horizontal="left" vertical="center" wrapText="true"/>
    </xf>
    <xf numFmtId="0" fontId="1" borderId="9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7" sqref="L7:L7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2"/>
      <c r="J1" s="1" t="s">
        <v>24</v>
      </c>
      <c r="K1" s="1"/>
      <c r="L1" s="1" t="s">
        <v>28</v>
      </c>
      <c r="M1" s="1"/>
      <c r="N1" s="30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19"/>
      <c r="F2" s="19"/>
      <c r="G2" s="19"/>
      <c r="H2" s="21"/>
      <c r="I2" s="23"/>
      <c r="J2" s="24" t="s">
        <v>25</v>
      </c>
      <c r="K2" s="24"/>
      <c r="L2" s="24" t="s">
        <v>29</v>
      </c>
      <c r="M2" s="24"/>
      <c r="N2" s="30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6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7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1.75" customHeight="true">
      <c r="A6" s="5" t="s">
        <v>5</v>
      </c>
      <c r="B6" s="12" t="n">
        <f>SUM(C6:L6)</f>
        <v>276177</v>
      </c>
      <c r="C6" s="16" t="n">
        <v>10735</v>
      </c>
      <c r="D6" s="16" t="n">
        <v>9075</v>
      </c>
      <c r="E6" s="16" t="n">
        <f>4181+1748</f>
        <v>5929</v>
      </c>
      <c r="F6" s="16" t="n">
        <v>0</v>
      </c>
      <c r="G6" s="16" t="n">
        <f>3091+1477</f>
        <v>4568</v>
      </c>
      <c r="H6" s="16" t="n">
        <f>8175+25987</f>
        <v>34162</v>
      </c>
      <c r="I6" s="16" t="n">
        <v>16150</v>
      </c>
      <c r="J6" s="16" t="n">
        <v>5591</v>
      </c>
      <c r="K6" s="16" t="n">
        <f>74210+56097</f>
        <v>130307</v>
      </c>
      <c r="L6" s="16" t="n">
        <v>59660</v>
      </c>
      <c r="M6" s="28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248545</v>
      </c>
      <c r="C7" s="16" t="n">
        <v>3797</v>
      </c>
      <c r="D7" s="16" t="n">
        <v>8074</v>
      </c>
      <c r="E7" s="16" t="n">
        <v>6782</v>
      </c>
      <c r="F7" s="16" t="n">
        <v>11314</v>
      </c>
      <c r="G7" s="16" t="n">
        <v>3807</v>
      </c>
      <c r="H7" s="16" t="n">
        <v>21417</v>
      </c>
      <c r="I7" s="16" t="n">
        <v>16657</v>
      </c>
      <c r="J7" s="16" t="n">
        <v>6433</v>
      </c>
      <c r="K7" s="16" t="n">
        <v>118483</v>
      </c>
      <c r="L7" s="16" t="n">
        <v>51781</v>
      </c>
      <c r="M7" s="2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11.1175038725382</v>
      </c>
      <c r="C8" s="13" t="n">
        <f>IF(C7=0, "--", (C6-C7)/C7*100)</f>
        <v>182.723202528312</v>
      </c>
      <c r="D8" s="13" t="n">
        <f>IF(D7=0, "--", (D6-D7)/D7*100)</f>
        <v>12.3978201634877</v>
      </c>
      <c r="E8" s="13" t="n">
        <f>IF(E7=0, "--", (E6-E7)/E7*100)</f>
        <v>-12.5774107932763</v>
      </c>
      <c r="F8" s="13" t="n">
        <f>IF(F7=0, "--", (F6-F7)/F7*100)</f>
        <v>-100</v>
      </c>
      <c r="G8" s="13" t="n">
        <f>IF(G7=0, "--", (G6-G7)/G7*100)</f>
        <v>19.9894930391384</v>
      </c>
      <c r="H8" s="13" t="n">
        <f>IF(H7=0, "--", (H6-H7)/H7*100)</f>
        <v>59.5088014194332</v>
      </c>
      <c r="I8" s="13" t="n">
        <f>IF(I7=0, "--", (I6-I7)/I7*100)</f>
        <v>-3.04376538392268</v>
      </c>
      <c r="J8" s="13" t="n">
        <f>IF(J7=0, "--", (J6-J7)/J7*100)</f>
        <v>-13.0887610757034</v>
      </c>
      <c r="K8" s="13" t="n">
        <f>IF(K7=0, "--", (K6-K7)/K7*100)</f>
        <v>9.97949072862774</v>
      </c>
      <c r="L8" s="13" t="n">
        <f>IF(L7=0, "--", (L6-L7)/L7*100)</f>
        <v>15.2160058708793</v>
      </c>
      <c r="M8" s="29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5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B2:C2"/>
    <mergeCell ref="E10:F10"/>
    <mergeCell ref="E11:F11"/>
    <mergeCell ref="A15:H15"/>
    <mergeCell ref="L10:M10"/>
    <mergeCell ref="A16:I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