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<sst xmlns="http://schemas.openxmlformats.org/spreadsheetml/2006/main" count="52">
  <si>
    <t>公 開 類</t>
  </si>
  <si>
    <t>年    報</t>
  </si>
  <si>
    <t>機　　關　　別</t>
  </si>
  <si>
    <t>總  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</si>
  <si>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</si>
  <si>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</si>
  <si>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</si>
  <si>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</si>
  <si>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</si>
  <si>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</si>
  <si>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</si>
  <si>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</si>
  <si>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</si>
  <si>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</si>
  <si>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</si>
  <si>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</si>
  <si>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</si>
  <si>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</si>
  <si>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</si>
  <si>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</si>
  <si>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</si>
  <si>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</si>
  <si>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</si>
  <si>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</si>
  <si>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</si>
  <si>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</si>
  <si>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</si>
  <si>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</si>
  <si>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</si>
  <si>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</si>
  <si>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</si>
  <si>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填表</t>
  </si>
  <si>
    <t>資料來源：由本處第一科依臺中市總預算書彙編。</t>
  </si>
  <si>
    <t>填表說明：1.本表編製1份，並依統計法規定永久保存，資料透過網際網路上傳至「臺中市公務統計行政管理系統」。
           2.111年7月22日府授主一字第1110189963號公告本市111年度總預算第一次追加(減)預算。</t>
  </si>
  <si>
    <t xml:space="preserve"> 預算（含追加減）發布實施後2個月內編製 </t>
  </si>
  <si>
    <t>中華民國111年度</t>
  </si>
  <si>
    <t>原預算</t>
  </si>
  <si>
    <t>合計</t>
  </si>
  <si>
    <t>臺中市總預算歲出機關別(修正表-含第一次追加減預算)</t>
  </si>
  <si>
    <t>經常門</t>
  </si>
  <si>
    <t>審核</t>
  </si>
  <si>
    <t>資本門</t>
  </si>
  <si>
    <t>業務主管人員</t>
  </si>
  <si>
    <t>主辦統計人員</t>
  </si>
  <si>
    <t>追　加　(減)　後　預　算　數</t>
  </si>
  <si>
    <t>中華民國111年8月4日編製</t>
  </si>
  <si>
    <t>機關首長</t>
  </si>
  <si>
    <t>編製機關</t>
  </si>
  <si>
    <t xml:space="preserve"> 表    號 </t>
  </si>
  <si>
    <t>臺中市政府主計處</t>
  </si>
  <si>
    <t>20901-01-03-2</t>
  </si>
  <si>
    <t>單位：新臺幣元</t>
  </si>
</sst>
</file>

<file path=xl/styles.xml><?xml version="1.0" encoding="utf-8"?>
<styleSheet xmlns="http://schemas.openxmlformats.org/spreadsheetml/2006/main">
  <numFmts count="7">
    <numFmt formatCode="_-* #,##0_-;\-* #,##0_-;_-* &quot;－&quot;_-;_-@_-" numFmtId="196"/>
    <numFmt formatCode="_-* #,##0_-;\-* #,##0_-;_-* &quot; －&quot;_-;_-@_-" numFmtId="197"/>
    <numFmt formatCode="0_);[Red]\(0\)" numFmtId="198"/>
    <numFmt formatCode="#,##0;[Red]\(#,##0\)" numFmtId="199"/>
    <numFmt formatCode="_-* #,##0_-;\-* #,##0_-;_-* &quot;-&quot;_-;_-@_-" numFmtId="200"/>
    <numFmt formatCode="_(* #,##0_);_(* \(#,##0\);_(* &quot;-&quot;_);_(@_)" numFmtId="201"/>
    <numFmt formatCode="_-* #,##0;\-* #,##0_-;_-* &quot;-&quot;_-;_-@_-" numFmtId="202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8"/>
      <color theme="1"/>
      <name val="Times New Roman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0" fontId="2" borderId="2" xfId="0" applyFont="true" applyBorder="true"/>
    <xf numFmtId="197" fontId="3" borderId="3" xfId="0" applyNumberFormat="true" applyFont="true" applyBorder="true">
      <alignment horizontal="center" vertical="center"/>
    </xf>
    <xf numFmtId="198" fontId="1" borderId="4" xfId="0" applyNumberFormat="true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/>
    </xf>
    <xf numFmtId="196" fontId="4" borderId="2" xfId="0" applyNumberFormat="true" applyFont="true" applyBorder="true">
      <alignment horizontal="center" vertical="center"/>
    </xf>
    <xf numFmtId="196" fontId="4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7" fontId="4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 wrapText="true"/>
    </xf>
    <xf numFmtId="196" fontId="4" borderId="0" xfId="0" applyNumberFormat="true" applyFont="true"/>
    <xf numFmtId="196" fontId="5" borderId="0" xfId="0" applyNumberFormat="true" applyFont="true"/>
    <xf numFmtId="0" fontId="2" borderId="0" xfId="0" applyFont="true"/>
    <xf numFmtId="196" fontId="4" borderId="5" xfId="0" applyNumberFormat="true" applyFont="true" applyBorder="true">
      <alignment horizontal="center" vertical="center"/>
    </xf>
    <xf numFmtId="0" fontId="6" borderId="6" xfId="0" applyFont="true" applyBorder="true">
      <alignment vertical="center"/>
    </xf>
    <xf numFmtId="196" fontId="7" borderId="2" xfId="0" applyNumberFormat="true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/>
    </xf>
    <xf numFmtId="199" fontId="4" borderId="2" xfId="0" applyNumberFormat="true" applyFont="true" applyBorder="true">
      <alignment horizontal="right" vertical="center"/>
    </xf>
    <xf numFmtId="199" fontId="4" borderId="0" xfId="0" applyNumberFormat="true" applyFont="true">
      <alignment vertical="center"/>
    </xf>
    <xf numFmtId="200" fontId="4" borderId="0" xfId="0" applyNumberFormat="true" applyFont="true">
      <alignment vertical="center"/>
    </xf>
    <xf numFmtId="201" fontId="4" borderId="3" xfId="0" applyNumberFormat="true" applyFont="true" applyBorder="true">
      <alignment vertical="center"/>
    </xf>
    <xf numFmtId="196" fontId="4" borderId="2" xfId="0" applyNumberFormat="true" applyFont="true" applyBorder="true">
      <alignment horizontal="right" vertical="center"/>
    </xf>
    <xf numFmtId="196" fontId="4" borderId="0" xfId="0" applyNumberFormat="true" applyFont="true">
      <alignment horizontal="right" vertical="center"/>
    </xf>
    <xf numFmtId="197" fontId="4" borderId="0" xfId="0" applyNumberFormat="true" applyFont="true">
      <alignment vertical="center"/>
    </xf>
    <xf numFmtId="0" fontId="8" borderId="0" xfId="0" applyFont="true"/>
    <xf numFmtId="196" fontId="5" borderId="0" xfId="0" applyNumberFormat="true" applyFont="true">
      <alignment horizontal="center" vertical="center"/>
    </xf>
    <xf numFmtId="196" fontId="9" borderId="3" xfId="0" applyNumberFormat="true" applyFont="true" applyBorder="true">
      <alignment horizontal="left" vertical="center"/>
    </xf>
    <xf numFmtId="196" fontId="10" borderId="2" xfId="0" applyNumberFormat="true" applyFont="true" applyBorder="true">
      <alignment horizontal="center" vertical="center"/>
    </xf>
    <xf numFmtId="199" fontId="4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left" vertical="center"/>
    </xf>
    <xf numFmtId="199" fontId="4" fillId="2" borderId="0" xfId="0" applyNumberFormat="true" applyFont="true" applyFill="true">
      <alignment horizontal="right" vertical="center"/>
    </xf>
    <xf numFmtId="200" fontId="4" fillId="2" borderId="0" xfId="0" applyNumberFormat="true" applyFont="true" applyFill="true">
      <alignment horizontal="right" vertical="center"/>
    </xf>
    <xf numFmtId="201" fontId="4" fillId="2" borderId="3" xfId="0" applyNumberFormat="true" applyFont="true" applyFill="true" applyBorder="true">
      <alignment horizontal="right" vertical="center"/>
    </xf>
    <xf numFmtId="201" fontId="1" fillId="2" borderId="2" xfId="0" applyNumberFormat="true" applyFont="true" applyFill="true" applyBorder="true">
      <alignment horizontal="left" vertical="top"/>
    </xf>
    <xf numFmtId="49" fontId="5" borderId="3" xfId="0" applyNumberFormat="true" applyFont="true" applyBorder="true">
      <alignment horizontal="left" vertical="center"/>
    </xf>
    <xf numFmtId="49" fontId="11" borderId="3" xfId="0" applyNumberFormat="true" applyFont="true" applyBorder="true">
      <alignment horizontal="center" vertical="center"/>
    </xf>
    <xf numFmtId="201" fontId="1" borderId="2" xfId="0" applyNumberFormat="true" applyFont="true" applyBorder="true">
      <alignment vertical="center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vertical="top" wrapText="true"/>
    </xf>
    <xf numFmtId="49" fontId="12" borderId="3" xfId="0" applyNumberFormat="true" applyFont="true" applyBorder="true">
      <alignment horizontal="right" vertical="center"/>
    </xf>
    <xf numFmtId="202" fontId="4" borderId="2" xfId="0" applyNumberFormat="true" applyFont="true" applyBorder="true">
      <alignment horizontal="right" vertical="center"/>
    </xf>
    <xf numFmtId="202" fontId="4" borderId="0" xfId="0" applyNumberFormat="true" applyFont="true">
      <alignment horizontal="right" vertical="center"/>
    </xf>
    <xf numFmtId="200" fontId="4" borderId="3" xfId="0" applyNumberFormat="true" applyFont="true" applyBorder="true">
      <alignment vertical="center"/>
    </xf>
    <xf numFmtId="197" fontId="1" borderId="0" xfId="0" applyNumberFormat="true" applyFont="true">
      <alignment wrapText="true"/>
    </xf>
    <xf numFmtId="200" fontId="4" borderId="0" xfId="0" applyNumberFormat="true" applyFont="true">
      <alignment horizontal="center" vertical="center"/>
    </xf>
    <xf numFmtId="197" fontId="4" borderId="2" xfId="0" applyNumberFormat="true" applyFont="true" applyBorder="true">
      <alignment horizontal="right" vertical="center"/>
    </xf>
    <xf numFmtId="197" fontId="4" borderId="0" xfId="0" applyNumberFormat="true" applyFont="true">
      <alignment horizontal="right" vertical="center"/>
    </xf>
    <xf numFmtId="197" fontId="4" borderId="0" xfId="0" applyNumberFormat="true" applyFont="true"/>
    <xf numFmtId="196" fontId="5" borderId="7" xfId="0" applyNumberFormat="true" applyFont="true" applyBorder="true">
      <alignment vertical="center"/>
    </xf>
    <xf numFmtId="199" fontId="4" borderId="0" xfId="0" applyNumberFormat="true" applyFont="true">
      <alignment horizontal="right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0" fontId="4" borderId="0" xfId="0" applyFont="true"/>
    <xf numFmtId="196" fontId="6" borderId="1" xfId="0" applyNumberFormat="true" applyFont="true" applyBorder="true">
      <alignment horizontal="center" vertical="center"/>
    </xf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0" fontId="4" borderId="0" xfId="0" applyFont="true">
      <alignment horizontal="right" vertical="center"/>
    </xf>
    <xf numFmtId="0" fontId="2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0"/>
  <sheetViews>
    <sheetView zoomScale="100" topLeftCell="A1" workbookViewId="0" showGridLines="true" showRowColHeaders="true">
      <selection activeCell="A41" sqref="A41:A41"/>
    </sheetView>
  </sheetViews>
  <sheetFormatPr customHeight="false" defaultColWidth="9.28125" defaultRowHeight="15"/>
  <cols>
    <col min="1" max="1" bestFit="false" customWidth="true" width="32.00390625" hidden="false" outlineLevel="0"/>
    <col min="2" max="2" bestFit="false" customWidth="true" width="25.00390625" hidden="false" outlineLevel="0"/>
    <col min="3" max="3" bestFit="false" customWidth="true" width="11.00390625" hidden="false" outlineLevel="0"/>
    <col min="4" max="4" bestFit="false" customWidth="true" width="25.00390625" hidden="false" outlineLevel="0"/>
    <col min="5" max="5" bestFit="false" customWidth="true" width="11.00390625" hidden="false" outlineLevel="0"/>
    <col min="6" max="7" bestFit="false" customWidth="true" width="25.00390625" hidden="false" outlineLevel="0"/>
    <col min="8" max="8" bestFit="false" customWidth="true" width="12.00390625" hidden="false" outlineLevel="0"/>
    <col min="9" max="9" bestFit="false" customWidth="true" width="25.00390625" hidden="false" outlineLevel="0"/>
    <col min="10" max="10" bestFit="false" customWidth="true" width="12.00390625" hidden="false" outlineLevel="0"/>
    <col min="11" max="11" bestFit="false" customWidth="true" width="25.00390625" hidden="false" outlineLevel="0"/>
    <col min="12" max="13" bestFit="false" customWidth="true" width="12.00390625" hidden="false" outlineLevel="0"/>
    <col min="14" max="14" bestFit="false" customWidth="true" width="11.00390625" hidden="false" outlineLevel="0"/>
  </cols>
  <sheetData>
    <row r="1" ht="27.7944711538462" customHeight="true">
      <c r="A1" s="1" t="s">
        <v>0</v>
      </c>
      <c r="B1" s="19"/>
      <c r="C1" s="33"/>
      <c r="D1" s="33"/>
      <c r="E1" s="33"/>
      <c r="F1" s="33"/>
      <c r="G1" s="33"/>
      <c r="H1" s="11"/>
      <c r="I1" s="56"/>
      <c r="J1" s="1" t="s">
        <v>47</v>
      </c>
      <c r="K1" s="61" t="s">
        <v>49</v>
      </c>
      <c r="L1" s="65"/>
      <c r="M1" s="18"/>
      <c r="N1" s="18"/>
    </row>
    <row r="2" ht="27.7944711538462" customHeight="true">
      <c r="A2" s="1" t="s">
        <v>1</v>
      </c>
      <c r="B2" s="20" t="s">
        <v>34</v>
      </c>
      <c r="C2" s="34"/>
      <c r="D2" s="37"/>
      <c r="E2" s="42"/>
      <c r="F2" s="43"/>
      <c r="G2" s="47"/>
      <c r="H2" s="47"/>
      <c r="I2" s="47"/>
      <c r="J2" s="1" t="s">
        <v>48</v>
      </c>
      <c r="K2" s="62" t="s">
        <v>50</v>
      </c>
      <c r="L2" s="65"/>
      <c r="M2" s="18"/>
      <c r="N2" s="18"/>
    </row>
    <row r="3" ht="41.3661858974359" customHeight="true">
      <c r="A3" s="2"/>
      <c r="B3" s="21"/>
      <c r="C3" s="35" t="s">
        <v>38</v>
      </c>
      <c r="D3" s="35"/>
      <c r="E3" s="35"/>
      <c r="F3" s="35"/>
      <c r="G3" s="35"/>
      <c r="H3" s="35"/>
      <c r="I3" s="21"/>
      <c r="J3" s="21"/>
      <c r="K3" s="21"/>
      <c r="L3" s="18"/>
      <c r="M3" s="18"/>
      <c r="N3" s="18"/>
    </row>
    <row r="4" ht="27.7944711538462" customHeight="true">
      <c r="A4" s="3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63" t="s">
        <v>51</v>
      </c>
      <c r="L4" s="18"/>
      <c r="M4" s="18"/>
      <c r="N4" s="18"/>
    </row>
    <row r="5" ht="27.7944711538462" customHeight="true">
      <c r="A5" s="4" t="s">
        <v>2</v>
      </c>
      <c r="B5" s="23" t="s">
        <v>36</v>
      </c>
      <c r="C5" s="23"/>
      <c r="D5" s="23"/>
      <c r="E5" s="23"/>
      <c r="F5" s="23"/>
      <c r="G5" s="23" t="s">
        <v>44</v>
      </c>
      <c r="H5" s="23"/>
      <c r="I5" s="23"/>
      <c r="J5" s="23"/>
      <c r="K5" s="23"/>
      <c r="L5" s="65"/>
      <c r="M5" s="18"/>
      <c r="N5" s="18"/>
    </row>
    <row r="6" ht="27.7944711538462" customHeight="true">
      <c r="A6" s="4"/>
      <c r="B6" s="24" t="s">
        <v>37</v>
      </c>
      <c r="C6" s="24" t="s">
        <v>39</v>
      </c>
      <c r="D6" s="24"/>
      <c r="E6" s="24" t="s">
        <v>41</v>
      </c>
      <c r="F6" s="24"/>
      <c r="G6" s="24" t="s">
        <v>37</v>
      </c>
      <c r="H6" s="24" t="s">
        <v>39</v>
      </c>
      <c r="I6" s="24"/>
      <c r="J6" s="24" t="s">
        <v>41</v>
      </c>
      <c r="K6" s="24"/>
      <c r="L6" s="65"/>
      <c r="M6" s="18"/>
      <c r="N6" s="18"/>
    </row>
    <row r="7" ht="27.7944711538462" customHeight="true">
      <c r="A7" s="5" t="s">
        <v>3</v>
      </c>
      <c r="B7" s="25" t="n">
        <f>SUM(B8:B34)</f>
        <v>151200912000</v>
      </c>
      <c r="C7" s="25"/>
      <c r="D7" s="25" t="n">
        <f>SUM(D8:D34)</f>
        <v>122215094000</v>
      </c>
      <c r="E7" s="25"/>
      <c r="F7" s="25" t="n">
        <f>SUM(F8:F34)</f>
        <v>28985818000</v>
      </c>
      <c r="G7" s="48" t="n">
        <f>SUM(G8:G34)</f>
        <v>162481243000</v>
      </c>
      <c r="H7" s="48"/>
      <c r="I7" s="48" t="n">
        <f>SUM(I8:I34)</f>
        <v>129240001000</v>
      </c>
      <c r="J7" s="48"/>
      <c r="K7" s="48" t="n">
        <f>SUM(K8:K34)</f>
        <v>33241242000</v>
      </c>
      <c r="L7" s="18"/>
      <c r="M7" s="18"/>
      <c r="N7" s="18"/>
    </row>
    <row r="8" ht="27.7944711538462" customHeight="true">
      <c r="A8" s="6" t="s">
        <v>4</v>
      </c>
      <c r="B8" s="26" t="n">
        <f>D8+F8</f>
        <v>798040000</v>
      </c>
      <c r="C8" s="26"/>
      <c r="D8" s="38" t="n">
        <v>792840000</v>
      </c>
      <c r="E8" s="26"/>
      <c r="F8" s="26" t="n">
        <v>5200000</v>
      </c>
      <c r="G8" s="49" t="n">
        <f>I8+K8</f>
        <v>798040000</v>
      </c>
      <c r="H8" s="27"/>
      <c r="I8" s="38" t="n">
        <v>792840000</v>
      </c>
      <c r="J8" s="27"/>
      <c r="K8" s="26" t="n">
        <v>5200000</v>
      </c>
      <c r="L8" s="18"/>
      <c r="M8" s="18"/>
      <c r="N8" s="18"/>
    </row>
    <row r="9" ht="27.7944711538462" customHeight="true">
      <c r="A9" s="7" t="s">
        <v>5</v>
      </c>
      <c r="B9" s="26" t="n">
        <f>D9+F9</f>
        <v>7772387000</v>
      </c>
      <c r="C9" s="36"/>
      <c r="D9" s="38" t="n">
        <v>6758237000</v>
      </c>
      <c r="E9" s="36"/>
      <c r="F9" s="38" t="n">
        <v>1014150000</v>
      </c>
      <c r="G9" s="49" t="n">
        <f>I9+K9</f>
        <v>7945023000</v>
      </c>
      <c r="H9" s="52"/>
      <c r="I9" s="38" t="n">
        <f>6758237000+37435000-12616000</f>
        <v>6783056000</v>
      </c>
      <c r="J9" s="27"/>
      <c r="K9" s="38" t="n">
        <f>1014150000+147837000-20000</f>
        <v>1161967000</v>
      </c>
      <c r="L9" s="18"/>
      <c r="M9" s="18"/>
      <c r="N9" s="18"/>
    </row>
    <row r="10" ht="27.7944711538462" customHeight="true">
      <c r="A10" s="6" t="s">
        <v>6</v>
      </c>
      <c r="B10" s="26" t="n">
        <f>D10+F10</f>
        <v>2006826000</v>
      </c>
      <c r="C10" s="36"/>
      <c r="D10" s="38" t="n">
        <v>1676454000</v>
      </c>
      <c r="E10" s="36"/>
      <c r="F10" s="38" t="n">
        <v>330372000</v>
      </c>
      <c r="G10" s="49" t="n">
        <f>I10+K10</f>
        <v>2460808000</v>
      </c>
      <c r="H10" s="52"/>
      <c r="I10" s="38" t="n">
        <f>1676454000+453982000</f>
        <v>2130436000</v>
      </c>
      <c r="J10" s="27"/>
      <c r="K10" s="38" t="n">
        <v>330372000</v>
      </c>
      <c r="L10" s="18"/>
      <c r="M10" s="18"/>
      <c r="N10" s="18"/>
    </row>
    <row r="11" ht="27.7944711538462" customHeight="true">
      <c r="A11" s="6" t="s">
        <v>7</v>
      </c>
      <c r="B11" s="26" t="n">
        <f>D11+F11</f>
        <v>1048671000</v>
      </c>
      <c r="C11" s="36"/>
      <c r="D11" s="38" t="n">
        <v>1043366000</v>
      </c>
      <c r="E11" s="36"/>
      <c r="F11" s="38" t="n">
        <v>5305000</v>
      </c>
      <c r="G11" s="49" t="n">
        <f>I11+K11</f>
        <v>1108671000</v>
      </c>
      <c r="H11" s="52"/>
      <c r="I11" s="38" t="n">
        <f>1043366000+60000000</f>
        <v>1103366000</v>
      </c>
      <c r="J11" s="27"/>
      <c r="K11" s="38" t="n">
        <v>5305000</v>
      </c>
      <c r="L11" s="18"/>
      <c r="M11" s="18"/>
      <c r="N11" s="18"/>
    </row>
    <row r="12" ht="27.7944711538462" customHeight="true">
      <c r="A12" s="6" t="s">
        <v>8</v>
      </c>
      <c r="B12" s="26" t="n">
        <f>D12+F12</f>
        <v>54062753000</v>
      </c>
      <c r="C12" s="26"/>
      <c r="D12" s="38" t="n">
        <v>50017637000</v>
      </c>
      <c r="E12" s="26"/>
      <c r="F12" s="38" t="n">
        <v>4045116000</v>
      </c>
      <c r="G12" s="49" t="n">
        <f>I12+K12</f>
        <v>57837371000</v>
      </c>
      <c r="H12" s="27"/>
      <c r="I12" s="38" t="n">
        <f>50017637000+2391485000</f>
        <v>52409122000</v>
      </c>
      <c r="J12" s="27"/>
      <c r="K12" s="38" t="n">
        <f>4045116000+1383133000</f>
        <v>5428249000</v>
      </c>
      <c r="L12" s="18"/>
      <c r="M12" s="18"/>
      <c r="N12" s="18"/>
    </row>
    <row r="13" ht="27.7944711538462" customHeight="true">
      <c r="A13" s="6" t="s">
        <v>9</v>
      </c>
      <c r="B13" s="26" t="n">
        <f>D13+F13</f>
        <v>782285000</v>
      </c>
      <c r="C13" s="26"/>
      <c r="D13" s="38" t="n">
        <v>650095000</v>
      </c>
      <c r="E13" s="26"/>
      <c r="F13" s="38" t="n">
        <v>132190000</v>
      </c>
      <c r="G13" s="49" t="n">
        <f>I13+K13</f>
        <v>1486801000</v>
      </c>
      <c r="H13" s="27"/>
      <c r="I13" s="38" t="n">
        <f>650095000+525995000-795000</f>
        <v>1175295000</v>
      </c>
      <c r="J13" s="27"/>
      <c r="K13" s="38" t="n">
        <f>132190000+179316000</f>
        <v>311506000</v>
      </c>
      <c r="L13" s="18"/>
      <c r="M13" s="18"/>
      <c r="N13" s="18"/>
    </row>
    <row r="14" ht="27.7944711538462" customHeight="true">
      <c r="A14" s="6" t="s">
        <v>10</v>
      </c>
      <c r="B14" s="26" t="n">
        <f>D14+F14</f>
        <v>9615613000</v>
      </c>
      <c r="C14" s="26"/>
      <c r="D14" s="38" t="n">
        <v>1558555000</v>
      </c>
      <c r="E14" s="26"/>
      <c r="F14" s="38" t="n">
        <v>8057058000</v>
      </c>
      <c r="G14" s="49" t="n">
        <f>I14+K14</f>
        <v>11149599000</v>
      </c>
      <c r="H14" s="27"/>
      <c r="I14" s="38" t="n">
        <f>1558555000+9840000</f>
        <v>1568395000</v>
      </c>
      <c r="J14" s="27"/>
      <c r="K14" s="38" t="n">
        <f>8057058000+1524146000</f>
        <v>9581204000</v>
      </c>
      <c r="L14" s="18"/>
      <c r="M14" s="18"/>
      <c r="N14" s="18"/>
    </row>
    <row r="15" ht="27.7944711538462" customHeight="true">
      <c r="A15" s="6" t="s">
        <v>11</v>
      </c>
      <c r="B15" s="26" t="n">
        <f>D15+F15</f>
        <v>8808025000</v>
      </c>
      <c r="C15" s="26"/>
      <c r="D15" s="38" t="n">
        <v>3448238000</v>
      </c>
      <c r="E15" s="26"/>
      <c r="F15" s="38" t="n">
        <v>5359787000</v>
      </c>
      <c r="G15" s="49" t="n">
        <f>I15+K15</f>
        <v>9472426000</v>
      </c>
      <c r="H15" s="27"/>
      <c r="I15" s="38" t="n">
        <f>3448238000+309441000</f>
        <v>3757679000</v>
      </c>
      <c r="J15" s="27"/>
      <c r="K15" s="38" t="n">
        <f>5359787000+433430000-78470000</f>
        <v>5714747000</v>
      </c>
      <c r="L15" s="18"/>
      <c r="M15" s="18"/>
      <c r="N15" s="18"/>
    </row>
    <row r="16" ht="27.7944711538462" customHeight="true">
      <c r="A16" s="6" t="s">
        <v>12</v>
      </c>
      <c r="B16" s="26" t="n">
        <f>D16+F16</f>
        <v>1554661000</v>
      </c>
      <c r="C16" s="26"/>
      <c r="D16" s="38" t="n">
        <v>1449122000</v>
      </c>
      <c r="E16" s="26"/>
      <c r="F16" s="38" t="n">
        <v>105539000</v>
      </c>
      <c r="G16" s="49" t="n">
        <f>I16+K16</f>
        <v>1752805000</v>
      </c>
      <c r="H16" s="27"/>
      <c r="I16" s="38" t="n">
        <f>1449122000+169148000-2154000</f>
        <v>1616116000</v>
      </c>
      <c r="J16" s="27"/>
      <c r="K16" s="38" t="n">
        <f>105539000+31150000</f>
        <v>136689000</v>
      </c>
      <c r="L16" s="18"/>
      <c r="M16" s="18"/>
      <c r="N16" s="18"/>
    </row>
    <row r="17" ht="27.7944711538462" customHeight="true">
      <c r="A17" s="6" t="s">
        <v>13</v>
      </c>
      <c r="B17" s="26" t="n">
        <f>D17+F17</f>
        <v>2457278000</v>
      </c>
      <c r="C17" s="36"/>
      <c r="D17" s="38" t="n">
        <v>2202466000</v>
      </c>
      <c r="E17" s="36"/>
      <c r="F17" s="38" t="n">
        <v>254812000</v>
      </c>
      <c r="G17" s="49" t="n">
        <f>I17+K17</f>
        <v>2485501000</v>
      </c>
      <c r="H17" s="52"/>
      <c r="I17" s="38" t="n">
        <f>2202466000+40176000-16029000</f>
        <v>2226613000</v>
      </c>
      <c r="J17" s="27"/>
      <c r="K17" s="38" t="n">
        <f>254812000+42976000-38900000</f>
        <v>258888000</v>
      </c>
      <c r="L17" s="18"/>
      <c r="M17" s="18"/>
      <c r="N17" s="18"/>
    </row>
    <row r="18" ht="27.7944711538462" customHeight="true">
      <c r="A18" s="6" t="s">
        <v>14</v>
      </c>
      <c r="B18" s="26" t="n">
        <f>D18+F18</f>
        <v>548957000</v>
      </c>
      <c r="C18" s="26"/>
      <c r="D18" s="38" t="n">
        <v>306512000</v>
      </c>
      <c r="E18" s="26"/>
      <c r="F18" s="38" t="n">
        <v>242445000</v>
      </c>
      <c r="G18" s="49" t="n">
        <f>I18+K18</f>
        <v>852890000</v>
      </c>
      <c r="H18" s="27"/>
      <c r="I18" s="38" t="n">
        <f>306512000+175449000</f>
        <v>481961000</v>
      </c>
      <c r="J18" s="27"/>
      <c r="K18" s="38" t="n">
        <f>242445000+128484000</f>
        <v>370929000</v>
      </c>
      <c r="L18" s="18"/>
      <c r="M18" s="18"/>
      <c r="N18" s="18"/>
    </row>
    <row r="19" ht="27.7944711538462" customHeight="true">
      <c r="A19" s="6" t="s">
        <v>15</v>
      </c>
      <c r="B19" s="26" t="n">
        <f>D19+F19</f>
        <v>18190636000</v>
      </c>
      <c r="C19" s="26"/>
      <c r="D19" s="38" t="n">
        <v>17774021000</v>
      </c>
      <c r="E19" s="26"/>
      <c r="F19" s="38" t="n">
        <v>416615000</v>
      </c>
      <c r="G19" s="49" t="n">
        <f>I19+K19</f>
        <v>18947938000</v>
      </c>
      <c r="H19" s="27"/>
      <c r="I19" s="38" t="n">
        <f>17774021000+776714000-36702000</f>
        <v>18514033000</v>
      </c>
      <c r="J19" s="27"/>
      <c r="K19" s="38" t="n">
        <f>416615000+17749000-459000</f>
        <v>433905000</v>
      </c>
      <c r="L19" s="18"/>
      <c r="M19" s="18"/>
      <c r="N19" s="18"/>
    </row>
    <row r="20" ht="27.7944711538462" customHeight="true">
      <c r="A20" s="6" t="s">
        <v>16</v>
      </c>
      <c r="B20" s="26" t="n">
        <f>D20+F20</f>
        <v>449959000</v>
      </c>
      <c r="C20" s="26"/>
      <c r="D20" s="38" t="n">
        <v>447322000</v>
      </c>
      <c r="E20" s="26"/>
      <c r="F20" s="38" t="n">
        <v>2637000</v>
      </c>
      <c r="G20" s="49" t="n">
        <f>I20+K20</f>
        <v>450977000</v>
      </c>
      <c r="H20" s="27"/>
      <c r="I20" s="38" t="n">
        <f>447322000+1018000</f>
        <v>448340000</v>
      </c>
      <c r="J20" s="27"/>
      <c r="K20" s="38" t="n">
        <v>2637000</v>
      </c>
      <c r="L20" s="18"/>
      <c r="M20" s="18"/>
      <c r="N20" s="18"/>
    </row>
    <row r="21" ht="27.7944711538462" customHeight="true">
      <c r="A21" s="6" t="s">
        <v>17</v>
      </c>
      <c r="B21" s="26" t="n">
        <f>D21+F21</f>
        <v>10646884000</v>
      </c>
      <c r="C21" s="26"/>
      <c r="D21" s="38" t="n">
        <v>10360369000</v>
      </c>
      <c r="E21" s="26"/>
      <c r="F21" s="38" t="n">
        <v>286515000</v>
      </c>
      <c r="G21" s="49" t="n">
        <f>I21+K21</f>
        <v>10738583000</v>
      </c>
      <c r="H21" s="27"/>
      <c r="I21" s="38" t="n">
        <f>10360369000+8099000</f>
        <v>10368468000</v>
      </c>
      <c r="J21" s="27"/>
      <c r="K21" s="38" t="n">
        <f>286515000+83600000</f>
        <v>370115000</v>
      </c>
      <c r="L21" s="18"/>
      <c r="M21" s="18"/>
      <c r="N21" s="18"/>
    </row>
    <row r="22" ht="27.7944711538462" customHeight="true">
      <c r="A22" s="6" t="s">
        <v>18</v>
      </c>
      <c r="B22" s="26" t="n">
        <f>D22+F22</f>
        <v>2823491000</v>
      </c>
      <c r="C22" s="26"/>
      <c r="D22" s="38" t="n">
        <v>2509295000</v>
      </c>
      <c r="E22" s="26"/>
      <c r="F22" s="38" t="n">
        <v>314196000</v>
      </c>
      <c r="G22" s="49" t="n">
        <f>I22+K22</f>
        <v>2826996000</v>
      </c>
      <c r="H22" s="27"/>
      <c r="I22" s="38" t="n">
        <f>2509295000+2000000-880000</f>
        <v>2510415000</v>
      </c>
      <c r="J22" s="27"/>
      <c r="K22" s="38" t="n">
        <f>314196000+2640000-255000</f>
        <v>316581000</v>
      </c>
      <c r="L22" s="18"/>
      <c r="M22" s="18"/>
      <c r="N22" s="18"/>
    </row>
    <row r="23" ht="27.7944711538462" customHeight="true">
      <c r="A23" s="6" t="s">
        <v>19</v>
      </c>
      <c r="B23" s="26" t="n">
        <f>D23+F23</f>
        <v>7063677000</v>
      </c>
      <c r="C23" s="36"/>
      <c r="D23" s="38" t="n">
        <v>6953626000</v>
      </c>
      <c r="E23" s="36"/>
      <c r="F23" s="38" t="n">
        <v>110051000</v>
      </c>
      <c r="G23" s="49" t="n">
        <f>I23+K23</f>
        <v>8644869000</v>
      </c>
      <c r="H23" s="52"/>
      <c r="I23" s="38" t="n">
        <f>6953626000+1606847000-30879000</f>
        <v>8529594000</v>
      </c>
      <c r="J23" s="27"/>
      <c r="K23" s="38" t="n">
        <f>110051000+21306000-16082000</f>
        <v>115275000</v>
      </c>
      <c r="L23" s="18"/>
      <c r="M23" s="18"/>
      <c r="N23" s="18"/>
    </row>
    <row r="24" ht="27.7944711538462" customHeight="true">
      <c r="A24" s="6" t="s">
        <v>20</v>
      </c>
      <c r="B24" s="26" t="n">
        <f>D24+F24</f>
        <v>5837541000</v>
      </c>
      <c r="C24" s="36"/>
      <c r="D24" s="38" t="n">
        <v>5147890000</v>
      </c>
      <c r="E24" s="36"/>
      <c r="F24" s="38" t="n">
        <v>689651000</v>
      </c>
      <c r="G24" s="49" t="n">
        <f>I24+K24</f>
        <v>5923378000</v>
      </c>
      <c r="H24" s="52"/>
      <c r="I24" s="57" t="n">
        <f>5147890000+23366000-1602000</f>
        <v>5169654000</v>
      </c>
      <c r="J24" s="27"/>
      <c r="K24" s="38" t="n">
        <f>689651000+75273000-11200000</f>
        <v>753724000</v>
      </c>
      <c r="L24" s="18"/>
      <c r="M24" s="18"/>
      <c r="N24" s="18"/>
    </row>
    <row r="25" ht="27.7944711538462" customHeight="true">
      <c r="A25" s="6" t="s">
        <v>21</v>
      </c>
      <c r="B25" s="26" t="n">
        <f>D25+F25</f>
        <v>1510251000</v>
      </c>
      <c r="C25" s="36"/>
      <c r="D25" s="38" t="n">
        <v>1041170000</v>
      </c>
      <c r="E25" s="36"/>
      <c r="F25" s="38" t="n">
        <v>469081000</v>
      </c>
      <c r="G25" s="49" t="n">
        <f>I25+K25</f>
        <v>1574268000</v>
      </c>
      <c r="H25" s="52"/>
      <c r="I25" s="38" t="n">
        <f>1041170000+50504000-200000</f>
        <v>1091474000</v>
      </c>
      <c r="J25" s="27"/>
      <c r="K25" s="38" t="n">
        <f>469081000+13713000</f>
        <v>482794000</v>
      </c>
      <c r="L25" s="18"/>
      <c r="M25" s="18"/>
      <c r="N25" s="18"/>
    </row>
    <row r="26" ht="27.7944711538462" customHeight="true">
      <c r="A26" s="6" t="s">
        <v>22</v>
      </c>
      <c r="B26" s="26" t="n">
        <f>D26+F26</f>
        <v>1362463000</v>
      </c>
      <c r="C26" s="26"/>
      <c r="D26" s="38" t="n">
        <v>1225358000</v>
      </c>
      <c r="E26" s="26"/>
      <c r="F26" s="38" t="n">
        <v>137105000</v>
      </c>
      <c r="G26" s="49" t="n">
        <f>I26+K26</f>
        <v>1362463000</v>
      </c>
      <c r="H26" s="27"/>
      <c r="I26" s="38" t="n">
        <v>1225358000</v>
      </c>
      <c r="J26" s="27"/>
      <c r="K26" s="38" t="n">
        <v>137105000</v>
      </c>
      <c r="L26" s="18"/>
      <c r="M26" s="18"/>
      <c r="N26" s="18"/>
    </row>
    <row r="27" ht="27.7944711538462" customHeight="true">
      <c r="A27" s="6" t="s">
        <v>23</v>
      </c>
      <c r="B27" s="26" t="n">
        <f>D27+F27</f>
        <v>159999000</v>
      </c>
      <c r="C27" s="26"/>
      <c r="D27" s="38" t="n">
        <v>158049000</v>
      </c>
      <c r="E27" s="26"/>
      <c r="F27" s="38" t="n">
        <v>1950000</v>
      </c>
      <c r="G27" s="49" t="n">
        <f>I27+K27</f>
        <v>159999000</v>
      </c>
      <c r="H27" s="27"/>
      <c r="I27" s="38" t="n">
        <v>158049000</v>
      </c>
      <c r="J27" s="27"/>
      <c r="K27" s="38" t="n">
        <v>1950000</v>
      </c>
      <c r="L27" s="18"/>
      <c r="M27" s="18"/>
      <c r="N27" s="18"/>
    </row>
    <row r="28" ht="27.7944711538462" customHeight="true">
      <c r="A28" s="6" t="s">
        <v>24</v>
      </c>
      <c r="B28" s="26" t="n">
        <f>D28+F28</f>
        <v>283065000</v>
      </c>
      <c r="C28" s="26"/>
      <c r="D28" s="38" t="n">
        <v>281905000</v>
      </c>
      <c r="E28" s="26"/>
      <c r="F28" s="38" t="n">
        <v>1160000</v>
      </c>
      <c r="G28" s="49" t="n">
        <f>I28+K28</f>
        <v>283065000</v>
      </c>
      <c r="H28" s="27"/>
      <c r="I28" s="38" t="n">
        <v>281905000</v>
      </c>
      <c r="J28" s="27"/>
      <c r="K28" s="38" t="n">
        <v>1160000</v>
      </c>
      <c r="L28" s="18"/>
      <c r="M28" s="18"/>
      <c r="N28" s="18"/>
    </row>
    <row r="29" ht="27.7944711538462" customHeight="true">
      <c r="A29" s="6" t="s">
        <v>25</v>
      </c>
      <c r="B29" s="26" t="n">
        <f>D29+F29</f>
        <v>877004000</v>
      </c>
      <c r="C29" s="36"/>
      <c r="D29" s="38" t="n">
        <v>860753000</v>
      </c>
      <c r="E29" s="36"/>
      <c r="F29" s="38" t="n">
        <v>16251000</v>
      </c>
      <c r="G29" s="49" t="n">
        <f>I29+K29</f>
        <v>877004000</v>
      </c>
      <c r="H29" s="52"/>
      <c r="I29" s="38" t="n">
        <v>860753000</v>
      </c>
      <c r="J29" s="27"/>
      <c r="K29" s="38" t="n">
        <v>16251000</v>
      </c>
      <c r="L29" s="18"/>
      <c r="M29" s="18"/>
      <c r="N29" s="18"/>
    </row>
    <row r="30" ht="27.7944711538462" customHeight="true">
      <c r="A30" s="6" t="s">
        <v>26</v>
      </c>
      <c r="B30" s="26" t="n">
        <f>D30+F30</f>
        <v>3865758000</v>
      </c>
      <c r="C30" s="36"/>
      <c r="D30" s="38" t="n">
        <v>713053000</v>
      </c>
      <c r="E30" s="36"/>
      <c r="F30" s="38" t="n">
        <v>3152705000</v>
      </c>
      <c r="G30" s="49" t="n">
        <f>I30+K30</f>
        <v>4025116000</v>
      </c>
      <c r="H30" s="52"/>
      <c r="I30" s="38" t="n">
        <f>713053000+4306000</f>
        <v>717359000</v>
      </c>
      <c r="J30" s="27"/>
      <c r="K30" s="38" t="n">
        <f>3152705000+155052000</f>
        <v>3307757000</v>
      </c>
      <c r="L30" s="18"/>
      <c r="M30" s="18"/>
      <c r="N30" s="18"/>
    </row>
    <row r="31" ht="27.7944711538462" customHeight="true">
      <c r="A31" s="6" t="s">
        <v>27</v>
      </c>
      <c r="B31" s="26" t="n">
        <f>D31+F31</f>
        <v>2831995000</v>
      </c>
      <c r="C31" s="36"/>
      <c r="D31" s="38" t="n">
        <v>566068000</v>
      </c>
      <c r="E31" s="36"/>
      <c r="F31" s="38" t="n">
        <v>2265927000</v>
      </c>
      <c r="G31" s="49" t="n">
        <f>I31+K31</f>
        <v>2906598000</v>
      </c>
      <c r="H31" s="52"/>
      <c r="I31" s="38" t="n">
        <f>566068000+9000000-5402000</f>
        <v>569666000</v>
      </c>
      <c r="J31" s="27"/>
      <c r="K31" s="38" t="n">
        <f>2265927000+71005000</f>
        <v>2336932000</v>
      </c>
      <c r="L31" s="18"/>
      <c r="M31" s="18"/>
      <c r="N31" s="18"/>
    </row>
    <row r="32" ht="27.7944711538462" customHeight="true">
      <c r="A32" s="6" t="s">
        <v>28</v>
      </c>
      <c r="B32" s="26" t="n">
        <f>D32+F32</f>
        <v>5342693000</v>
      </c>
      <c r="C32" s="26"/>
      <c r="D32" s="38" t="n">
        <v>3972693000</v>
      </c>
      <c r="E32" s="26"/>
      <c r="F32" s="38" t="n">
        <v>1370000000</v>
      </c>
      <c r="G32" s="49" t="n">
        <f>I32+K32</f>
        <v>5442693000</v>
      </c>
      <c r="H32" s="27"/>
      <c r="I32" s="38" t="n">
        <f>3972693000+10000000</f>
        <v>3982693000</v>
      </c>
      <c r="J32" s="27"/>
      <c r="K32" s="38" t="n">
        <f>1370000000+90000000</f>
        <v>1460000000</v>
      </c>
      <c r="L32" s="18"/>
      <c r="M32" s="18"/>
      <c r="N32" s="18"/>
    </row>
    <row r="33" ht="30.448717948718" customHeight="true">
      <c r="A33" s="8" t="s">
        <v>29</v>
      </c>
      <c r="B33" s="27" t="n">
        <f>D33+F33</f>
        <v>0</v>
      </c>
      <c r="C33" s="27"/>
      <c r="D33" s="39" t="n">
        <v>0</v>
      </c>
      <c r="E33" s="27"/>
      <c r="F33" s="39" t="n">
        <v>0</v>
      </c>
      <c r="G33" s="49" t="n">
        <f>I33+K33</f>
        <v>467361000</v>
      </c>
      <c r="H33" s="27"/>
      <c r="I33" s="38" t="n">
        <v>467361000</v>
      </c>
      <c r="J33" s="27"/>
      <c r="K33" s="39" t="n">
        <v>0</v>
      </c>
      <c r="L33" s="18"/>
      <c r="M33" s="18"/>
      <c r="N33" s="18"/>
    </row>
    <row r="34" ht="27.7944711538462" customHeight="true">
      <c r="A34" s="6" t="s">
        <v>30</v>
      </c>
      <c r="B34" s="26" t="n">
        <f>D34+F34</f>
        <v>500000000</v>
      </c>
      <c r="C34" s="26"/>
      <c r="D34" s="38" t="n">
        <v>300000000</v>
      </c>
      <c r="E34" s="26"/>
      <c r="F34" s="38" t="n">
        <v>200000000</v>
      </c>
      <c r="G34" s="49" t="n">
        <f>I34+K34</f>
        <v>500000000</v>
      </c>
      <c r="H34" s="27"/>
      <c r="I34" s="38" t="n">
        <v>300000000</v>
      </c>
      <c r="J34" s="27"/>
      <c r="K34" s="38" t="n">
        <v>200000000</v>
      </c>
      <c r="L34" s="18"/>
      <c r="M34" s="18"/>
      <c r="N34" s="18"/>
    </row>
    <row r="35" ht="11.8189102564103" customHeight="true">
      <c r="A35" s="9"/>
      <c r="B35" s="28"/>
      <c r="C35" s="28"/>
      <c r="D35" s="40"/>
      <c r="E35" s="28"/>
      <c r="F35" s="40"/>
      <c r="G35" s="50"/>
      <c r="H35" s="50"/>
      <c r="I35" s="50"/>
      <c r="J35" s="50"/>
      <c r="K35" s="50"/>
      <c r="L35" s="18"/>
      <c r="M35" s="18"/>
      <c r="N35" s="18"/>
    </row>
    <row r="36" ht="27.7944711538462" customHeight="true">
      <c r="A36" s="10"/>
      <c r="B36" s="29"/>
      <c r="C36" s="29"/>
      <c r="D36" s="41"/>
      <c r="E36" s="29"/>
      <c r="F36" s="44"/>
      <c r="G36" s="29"/>
      <c r="H36" s="53"/>
      <c r="I36" s="58" t="s">
        <v>45</v>
      </c>
      <c r="J36" s="58"/>
      <c r="K36" s="58"/>
      <c r="L36" s="18"/>
      <c r="M36" s="18"/>
      <c r="N36" s="18"/>
    </row>
    <row r="37" ht="8.81410256410257" customHeight="true">
      <c r="A37" s="11"/>
      <c r="B37" s="30"/>
      <c r="C37" s="30"/>
      <c r="D37" s="30"/>
      <c r="E37" s="30"/>
      <c r="F37" s="30"/>
      <c r="G37" s="30"/>
      <c r="H37" s="54"/>
      <c r="I37" s="59"/>
      <c r="J37" s="59"/>
      <c r="K37" s="64"/>
      <c r="L37" s="18"/>
      <c r="M37" s="18"/>
      <c r="N37" s="18"/>
    </row>
    <row r="38" ht="27.7944711538462" customHeight="true">
      <c r="A38" s="12" t="s">
        <v>31</v>
      </c>
      <c r="B38" s="31"/>
      <c r="C38" s="12" t="s">
        <v>40</v>
      </c>
      <c r="D38" s="12"/>
      <c r="E38" s="13"/>
      <c r="F38" s="45" t="s">
        <v>42</v>
      </c>
      <c r="G38" s="51"/>
      <c r="H38" s="54"/>
      <c r="I38" s="12" t="s">
        <v>46</v>
      </c>
      <c r="J38" s="12"/>
      <c r="K38" s="31"/>
      <c r="L38" s="18"/>
      <c r="M38" s="18"/>
      <c r="N38" s="18"/>
    </row>
    <row r="39" ht="24.7896634615385" customHeight="true">
      <c r="A39" s="12"/>
      <c r="B39" s="31"/>
      <c r="C39" s="12"/>
      <c r="D39" s="13"/>
      <c r="E39" s="13"/>
      <c r="F39" s="45" t="s">
        <v>43</v>
      </c>
      <c r="G39" s="46"/>
      <c r="H39" s="54"/>
      <c r="I39" s="12"/>
      <c r="J39" s="13"/>
      <c r="K39" s="31"/>
      <c r="L39" s="18"/>
      <c r="M39" s="18"/>
      <c r="N39" s="18"/>
    </row>
    <row r="40" ht="6.51041666666667" customHeight="true">
      <c r="A40" s="13"/>
      <c r="B40" s="31"/>
      <c r="C40" s="13"/>
      <c r="D40" s="13"/>
      <c r="E40" s="13"/>
      <c r="F40" s="46"/>
      <c r="G40" s="46"/>
      <c r="H40" s="54"/>
      <c r="I40" s="13"/>
      <c r="J40" s="13"/>
      <c r="K40" s="31"/>
      <c r="L40" s="18"/>
      <c r="M40" s="18"/>
      <c r="N40" s="18"/>
    </row>
    <row r="41" ht="23.5877403846154" customHeight="true">
      <c r="A41" s="14" t="s">
        <v>32</v>
      </c>
      <c r="B41" s="32"/>
      <c r="C41" s="32"/>
      <c r="D41" s="32"/>
      <c r="E41" s="32"/>
      <c r="F41" s="32"/>
      <c r="G41" s="32"/>
      <c r="H41" s="55"/>
      <c r="I41" s="60"/>
      <c r="J41" s="60"/>
      <c r="K41" s="60"/>
      <c r="L41" s="18"/>
      <c r="M41" s="18"/>
      <c r="N41" s="18"/>
    </row>
    <row r="42" ht="41.8669871794872" customHeight="true">
      <c r="A42" s="15" t="s">
        <v>33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8"/>
      <c r="M42" s="18"/>
      <c r="N42" s="18"/>
    </row>
    <row r="43">
      <c r="A43" s="16"/>
      <c r="B43" s="16"/>
      <c r="C43" s="16"/>
      <c r="D43" s="16"/>
      <c r="E43" s="16"/>
      <c r="F43" s="16"/>
      <c r="G43" s="16"/>
      <c r="H43" s="55"/>
      <c r="I43" s="16"/>
      <c r="J43" s="16"/>
      <c r="K43" s="16"/>
      <c r="L43" s="18"/>
      <c r="M43" s="18"/>
      <c r="N43" s="18"/>
    </row>
    <row r="44" ht="19.8818108974359" customHeight="true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ht="19.8818108974359" customHeight="true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ht="19.8818108974359" customHeight="true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ht="19.8818108974359" customHeight="true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ht="19.8818108974359" customHeight="true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ht="19.8818108974359" customHeight="true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ht="19.8818108974359" customHeight="true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ht="19.8818108974359" customHeight="true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ht="19.8818108974359" customHeight="true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ht="19.8818108974359" customHeight="true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ht="19.8818108974359" customHeight="true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ht="19.8818108974359" customHeight="true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ht="19.8818108974359" customHeight="true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ht="19.8818108974359" customHeight="true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ht="19.8818108974359" customHeight="true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ht="19.8818108974359" customHeight="true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ht="19.8818108974359" customHeight="true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ht="19.8818108974359" customHeight="true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ht="19.8818108974359" customHeight="true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ht="19.8818108974359" customHeight="true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ht="19.8818108974359" customHeight="true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ht="19.8818108974359" customHeight="true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ht="19.8818108974359" customHeight="true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ht="19.8818108974359" customHeight="true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ht="19.8818108974359" customHeight="true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ht="19.8818108974359" customHeight="true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ht="19.8818108974359" customHeight="true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ht="19.8818108974359" customHeight="true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ht="19.8818108974359" customHeight="true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ht="19.8818108974359" customHeight="true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ht="19.8818108974359" customHeight="true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ht="19.8818108974359" customHeight="true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ht="19.8818108974359" customHeight="true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ht="19.8818108974359" customHeight="true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ht="19.8818108974359" customHeight="true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ht="19.8818108974359" customHeight="true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ht="19.8818108974359" customHeight="true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ht="19.8818108974359" customHeight="true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ht="19.8818108974359" customHeight="true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ht="19.8818108974359" customHeight="true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ht="19.8818108974359" customHeight="true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ht="19.8818108974359" customHeight="true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ht="19.8818108974359" customHeight="true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ht="19.8818108974359" customHeight="true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ht="19.8818108974359" customHeight="true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ht="19.8818108974359" customHeight="true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ht="19.8818108974359" customHeight="true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ht="19.8818108974359" customHeight="true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ht="19.8818108974359" customHeight="true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ht="19.8818108974359" customHeight="true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ht="19.8818108974359" customHeight="true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ht="19.8818108974359" customHeight="true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ht="19.8818108974359" customHeight="true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ht="19.8818108974359" customHeight="true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</sheetData>
  <mergeCells>
    <mergeCell ref="A42:K42"/>
    <mergeCell ref="G2:I2"/>
    <mergeCell ref="G5:K5"/>
    <mergeCell ref="B4:J4"/>
    <mergeCell ref="A5:A6"/>
    <mergeCell ref="C6:D6"/>
    <mergeCell ref="E6:F6"/>
    <mergeCell ref="B5:F5"/>
    <mergeCell ref="H6:I6"/>
    <mergeCell ref="A38:A39"/>
    <mergeCell ref="E38:E39"/>
    <mergeCell ref="C38:C39"/>
    <mergeCell ref="J6:K6"/>
    <mergeCell ref="I36:K36"/>
    <mergeCell ref="I38:I39"/>
    <mergeCell ref="C3:H3"/>
  </mergeCells>
  <pageMargins bottom="0.75" footer="0.3" header="0.3" left="0.7" right="0.7" top="0.75"/>
</worksheet>
</file>