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<sst xmlns="http://schemas.openxmlformats.org/spreadsheetml/2006/main" count="48">
  <si>
    <t>公 開 類</t>
  </si>
  <si>
    <t>年    報</t>
  </si>
  <si>
    <t>科　　目　　別</t>
  </si>
  <si>
    <t>總          計</t>
  </si>
  <si>
    <t>行政支出</t>
  </si>
  <si>
    <t>立法支出</t>
  </si>
  <si>
    <t>民政支出</t>
  </si>
  <si>
    <t>警政支出</t>
  </si>
  <si>
    <t>財務支出</t>
  </si>
  <si>
    <t>教育支出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</si>
  <si>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</si>
  <si>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</si>
  <si>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</si>
  <si>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</si>
  <si>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</si>
  <si>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</si>
  <si>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</si>
  <si>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</si>
  <si>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</si>
  <si>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</si>
  <si>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</si>
  <si>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社區發展支出</t>
  </si>
  <si>
    <t>退休撫卹給付支出</t>
  </si>
  <si>
    <t>債務付息支出</t>
  </si>
  <si>
    <t>還本付息事務支出</t>
  </si>
  <si>
    <t>其他支出</t>
  </si>
  <si>
    <t>第二預備金</t>
  </si>
  <si>
    <t>填表</t>
  </si>
  <si>
    <t>資料來源：由本處第一科依臺中市總預算書彙編。</t>
  </si>
  <si>
    <t>填表說明：1.本表編製1份，並依統計法規定永久保存，資料透過網際網路上傳至「臺中市公務統計行政管理系統」。
           2.111年7月22日府授主一字第1110189963號公告本市111年度總預算第一次追加(減)預算。</t>
  </si>
  <si>
    <t xml:space="preserve"> 預算（含追加減）發布實施後2個月內編製 </t>
  </si>
  <si>
    <t>中華民國111年度</t>
  </si>
  <si>
    <t>原預算</t>
  </si>
  <si>
    <t>合計</t>
  </si>
  <si>
    <t>臺中市總預算歲出政事別(修正表-含第一次追加減預算)</t>
  </si>
  <si>
    <t>經常門</t>
  </si>
  <si>
    <t>審核</t>
  </si>
  <si>
    <t>資本門</t>
  </si>
  <si>
    <t>業務主管人員</t>
  </si>
  <si>
    <t>主辦統計人員</t>
  </si>
  <si>
    <t>追加(減)後預算數</t>
  </si>
  <si>
    <t>中華民國111年8月4日編製</t>
  </si>
  <si>
    <t>機關首長</t>
  </si>
  <si>
    <t>編製機關</t>
  </si>
  <si>
    <t xml:space="preserve"> 表    號 </t>
  </si>
  <si>
    <t>臺中市政府主計處</t>
  </si>
  <si>
    <t>20901-01-02-2</t>
  </si>
  <si>
    <t>單位：新臺幣元</t>
  </si>
</sst>
</file>

<file path=xl/styles.xml><?xml version="1.0" encoding="utf-8"?>
<styleSheet xmlns="http://schemas.openxmlformats.org/spreadsheetml/2006/main">
  <numFmts count="5">
    <numFmt formatCode="_-* #,##0_-;\-* #,##0_-;_-* &quot;－&quot;_-;_-@_-" numFmtId="196"/>
    <numFmt formatCode="_-* #,##0_-;\-* #,##0_-;_-* &quot; －&quot;_-;_-@_-" numFmtId="197"/>
    <numFmt formatCode="0_);[Red]\(0\)" numFmtId="198"/>
    <numFmt formatCode="_(* #,##0;_(* \(#,##0\);_(* &quot;-&quot;_);_(@_)" numFmtId="199"/>
    <numFmt formatCode="_(* #,##0_);_(* \(#,##0\);_(* &quot;-&quot;_);_(@_)" numFmtId="200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78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0" fontId="2" borderId="2" xfId="0" applyFont="true" applyBorder="true"/>
    <xf numFmtId="197" fontId="3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6" xfId="0" applyFont="true" applyBorder="true">
      <alignment vertical="center"/>
    </xf>
    <xf numFmtId="198" fontId="4" borderId="7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196" fontId="4" borderId="0" xfId="0" applyNumberFormat="true" applyFont="true">
      <alignment horizontal="center" vertical="center"/>
    </xf>
    <xf numFmtId="197" fontId="1" borderId="0" xfId="0" applyNumberFormat="true" applyFont="true">
      <alignment horizontal="center" vertical="center"/>
    </xf>
    <xf numFmtId="196" fontId="1" borderId="0" xfId="0" applyNumberFormat="true" applyFont="true">
      <alignment horizontal="left"/>
    </xf>
    <xf numFmtId="196" fontId="1" borderId="0" xfId="0" applyNumberFormat="true" applyFont="true">
      <alignment horizontal="left" vertical="center" wrapText="true"/>
    </xf>
    <xf numFmtId="0" fontId="2" borderId="0" xfId="0" applyFont="true"/>
    <xf numFmtId="196" fontId="5" borderId="0" xfId="0" applyNumberFormat="true" applyFont="true"/>
    <xf numFmtId="196" fontId="4" borderId="8" xfId="0" applyNumberFormat="true" applyFont="true" applyBorder="true">
      <alignment horizontal="center" vertical="center"/>
    </xf>
    <xf numFmtId="0" fontId="6" borderId="9" xfId="0" applyFont="true" applyBorder="true">
      <alignment vertical="center"/>
    </xf>
    <xf numFmtId="196" fontId="7" borderId="2" xfId="0" applyNumberFormat="true" applyFont="true" applyBorder="true">
      <alignment vertical="center"/>
    </xf>
    <xf numFmtId="197" fontId="1" borderId="3" xfId="0" applyNumberFormat="true" applyFont="true" applyBorder="true">
      <alignment horizontal="center" vertical="center"/>
    </xf>
    <xf numFmtId="198" fontId="1" borderId="1" xfId="0" applyNumberFormat="true" applyFont="true" applyBorder="true">
      <alignment horizontal="center" vertical="center" wrapText="true"/>
    </xf>
    <xf numFmtId="199" fontId="4" borderId="10" xfId="0" applyNumberFormat="true" applyFont="true" applyBorder="true">
      <alignment vertical="center"/>
    </xf>
    <xf numFmtId="199" fontId="4" borderId="11" xfId="0" applyNumberFormat="true" applyFont="true" applyBorder="true">
      <alignment vertical="center"/>
    </xf>
    <xf numFmtId="199" fontId="4" borderId="12" xfId="0" applyNumberFormat="true" applyFont="true" applyBorder="true">
      <alignment vertical="center"/>
    </xf>
    <xf numFmtId="200" fontId="4" borderId="2" xfId="0" applyNumberFormat="true" applyFont="true" applyBorder="true">
      <alignment horizontal="right" vertical="center"/>
    </xf>
    <xf numFmtId="200" fontId="4" borderId="0" xfId="0" applyNumberFormat="true" applyFont="true">
      <alignment horizontal="right" vertical="center"/>
    </xf>
    <xf numFmtId="196" fontId="4" borderId="0" xfId="0" applyNumberFormat="true" applyFont="true">
      <alignment horizontal="right" vertical="center"/>
    </xf>
    <xf numFmtId="0" fontId="8" borderId="0" xfId="0" applyFont="true"/>
    <xf numFmtId="196" fontId="5" borderId="0" xfId="0" applyNumberFormat="true" applyFont="true">
      <alignment horizontal="center" vertical="center"/>
    </xf>
    <xf numFmtId="196" fontId="5" borderId="3" xfId="0" applyNumberFormat="true" applyFont="true" applyBorder="true">
      <alignment horizontal="left" vertical="center"/>
    </xf>
    <xf numFmtId="196" fontId="9" borderId="2" xfId="0" applyNumberFormat="true" applyFont="true" applyBorder="true">
      <alignment horizontal="center" vertical="center"/>
    </xf>
    <xf numFmtId="199" fontId="4" borderId="13" xfId="0" applyNumberFormat="true" applyFont="true" applyBorder="true">
      <alignment vertical="center"/>
    </xf>
    <xf numFmtId="199" fontId="4" borderId="8" xfId="0" applyNumberFormat="true" applyFont="true" applyBorder="true">
      <alignment vertical="center"/>
    </xf>
    <xf numFmtId="199" fontId="4" borderId="8" xfId="0" applyNumberFormat="true" applyFont="true" applyBorder="true">
      <alignment horizontal="center" vertical="center"/>
    </xf>
    <xf numFmtId="199" fontId="4" borderId="9" xfId="0" applyNumberFormat="true" applyFont="true" applyBorder="true">
      <alignment vertical="center"/>
    </xf>
    <xf numFmtId="199" fontId="4" borderId="5" xfId="0" applyNumberFormat="true" applyFont="true" applyBorder="true">
      <alignment vertical="center"/>
    </xf>
    <xf numFmtId="199" fontId="4" fillId="2" borderId="6" xfId="0" applyNumberFormat="true" applyFont="true" applyFill="true" applyBorder="true">
      <alignment horizontal="right" vertical="center"/>
    </xf>
    <xf numFmtId="199" fontId="4" borderId="7" xfId="0" applyNumberFormat="true" applyFont="true" applyBorder="true">
      <alignment vertical="center"/>
    </xf>
    <xf numFmtId="197" fontId="4" borderId="0" xfId="0" applyNumberFormat="true" applyFont="true">
      <alignment horizontal="center" vertical="center"/>
    </xf>
    <xf numFmtId="49" fontId="5" borderId="3" xfId="0" applyNumberFormat="true" applyFont="true" applyBorder="true">
      <alignment horizontal="left" vertical="center"/>
    </xf>
    <xf numFmtId="0" fontId="1" borderId="1" xfId="0" applyFont="true" applyBorder="true">
      <alignment horizontal="center" vertical="center"/>
    </xf>
    <xf numFmtId="49" fontId="10" borderId="3" xfId="0" applyNumberFormat="true" applyFont="true" applyBorder="true">
      <alignment horizontal="right" vertical="center"/>
    </xf>
    <xf numFmtId="199" fontId="4" borderId="6" xfId="0" applyNumberFormat="true" applyFont="true" applyBorder="true">
      <alignment vertical="center"/>
    </xf>
    <xf numFmtId="197" fontId="1" borderId="0" xfId="0" applyNumberFormat="true" applyFont="true">
      <alignment horizontal="center" vertical="center" wrapText="true"/>
    </xf>
    <xf numFmtId="197" fontId="1" borderId="1" xfId="0" applyNumberFormat="true" applyFont="true" applyBorder="true">
      <alignment horizontal="center" vertical="center"/>
    </xf>
    <xf numFmtId="199" fontId="4" fillId="2" borderId="11" xfId="0" applyNumberFormat="true" applyFont="true" applyFill="true" applyBorder="true">
      <alignment horizontal="right" vertical="center"/>
    </xf>
    <xf numFmtId="200" fontId="4" borderId="12" xfId="0" applyNumberFormat="true" applyFont="true" applyBorder="true">
      <alignment vertical="center"/>
    </xf>
    <xf numFmtId="197" fontId="1" borderId="0" xfId="0" applyNumberFormat="true" applyFont="true">
      <alignment wrapText="true"/>
    </xf>
    <xf numFmtId="197" fontId="1" borderId="0" xfId="0" applyNumberFormat="true" applyFont="true">
      <alignment vertical="top" wrapText="true"/>
    </xf>
    <xf numFmtId="200" fontId="4" borderId="13" xfId="0" applyNumberFormat="true" applyFont="true" applyBorder="true">
      <alignment vertical="center"/>
    </xf>
    <xf numFmtId="200" fontId="4" borderId="8" xfId="0" applyNumberFormat="true" applyFont="true" applyBorder="true">
      <alignment vertical="center"/>
    </xf>
    <xf numFmtId="200" fontId="4" borderId="8" xfId="0" applyNumberFormat="true" applyFont="true" applyBorder="true">
      <alignment horizontal="center" vertical="center"/>
    </xf>
    <xf numFmtId="200" fontId="4" borderId="9" xfId="0" applyNumberFormat="true" applyFont="true" applyBorder="true">
      <alignment vertical="center"/>
    </xf>
    <xf numFmtId="197" fontId="4" borderId="0" xfId="0" applyNumberFormat="true" applyFont="true">
      <alignment horizontal="right" vertical="center"/>
    </xf>
    <xf numFmtId="197" fontId="4" borderId="0" xfId="0" applyNumberFormat="true" applyFont="true"/>
    <xf numFmtId="0" fontId="8" borderId="6" xfId="0" applyFont="true" applyBorder="true"/>
    <xf numFmtId="199" fontId="4" borderId="6" xfId="0" applyNumberFormat="true" applyFont="true" applyBorder="true">
      <alignment horizontal="right" vertical="center"/>
    </xf>
    <xf numFmtId="200" fontId="4" borderId="7" xfId="0" applyNumberFormat="true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200" fontId="1" borderId="0" xfId="0" applyNumberFormat="true" applyFont="true">
      <alignment horizontal="right" vertical="center"/>
    </xf>
    <xf numFmtId="196" fontId="1" borderId="0" xfId="0" applyNumberFormat="true" applyFont="true">
      <alignment horizontal="right" vertical="center"/>
    </xf>
    <xf numFmtId="0" fontId="4" borderId="0" xfId="0" applyFont="true"/>
    <xf numFmtId="49" fontId="1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199" fontId="4" borderId="2" xfId="0" applyNumberFormat="true" applyFont="true" applyBorder="true">
      <alignment vertical="center"/>
    </xf>
    <xf numFmtId="199" fontId="4" fillId="2" borderId="0" xfId="0" applyNumberFormat="true" applyFont="true" applyFill="true">
      <alignment horizontal="right" vertical="center"/>
    </xf>
    <xf numFmtId="199" fontId="4" borderId="0" xfId="0" applyNumberFormat="true" applyFont="true">
      <alignment vertical="center"/>
    </xf>
    <xf numFmtId="200" fontId="4" borderId="3" xfId="0" applyNumberFormat="true" applyFont="true" applyBorder="true">
      <alignment vertical="center"/>
    </xf>
    <xf numFmtId="0" fontId="4" borderId="0" xfId="0" applyFont="true">
      <alignment horizontal="right" vertical="center"/>
    </xf>
    <xf numFmtId="197" fontId="4" borderId="0" xfId="0" applyNumberFormat="true" applyFont="true">
      <alignment vertical="center"/>
    </xf>
    <xf numFmtId="0" fontId="2" borderId="8" xfId="0" applyFont="true" applyBorder="true"/>
    <xf numFmtId="196" fontId="11" borderId="0" xfId="0" applyNumberFormat="true" applyFont="true">
      <alignment vertical="center"/>
    </xf>
    <xf numFmtId="196" fontId="11" borderId="8" xfId="0" applyNumberFormat="true" applyFont="true" applyBorder="true">
      <alignment vertical="center"/>
    </xf>
    <xf numFmtId="198" fontId="1" borderId="8" xfId="0" applyNumberFormat="true" applyFont="true" applyBorder="true">
      <alignment vertical="center" wrapText="true"/>
    </xf>
    <xf numFmtId="200" fontId="4" borderId="0" xfId="0" applyNumberFormat="true" applyFont="true">
      <alignment vertical="center"/>
    </xf>
    <xf numFmtId="200" fontId="4" fillId="2" borderId="0" xfId="0" applyNumberFormat="true" applyFont="true" applyFill="true">
      <alignment vertical="center"/>
    </xf>
    <xf numFmtId="198" fontId="1" borderId="0" xfId="0" applyNumberFormat="true" applyFont="true">
      <alignment vertical="center" wrapText="true"/>
    </xf>
    <xf numFmtId="198" fontId="4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00"/>
  <sheetViews>
    <sheetView zoomScale="100" topLeftCell="A1" workbookViewId="0" showGridLines="true" showRowColHeaders="true">
      <selection activeCell="A38" sqref="A38:K38"/>
    </sheetView>
  </sheetViews>
  <sheetFormatPr customHeight="false" defaultColWidth="9.28125" defaultRowHeight="15"/>
  <cols>
    <col min="1" max="2" bestFit="false" customWidth="true" width="22.00390625" hidden="false" outlineLevel="0"/>
    <col min="3" max="3" bestFit="false" customWidth="true" width="10.00390625" hidden="false" outlineLevel="0"/>
    <col min="4" max="4" bestFit="false" customWidth="true" width="20.00390625" hidden="false" outlineLevel="0"/>
    <col min="5" max="5" bestFit="false" customWidth="true" width="10.00390625" hidden="false" outlineLevel="0"/>
    <col min="6" max="6" bestFit="false" customWidth="true" width="19.00390625" hidden="false" outlineLevel="0"/>
    <col min="7" max="7" bestFit="false" customWidth="true" width="22.00390625" hidden="false" outlineLevel="0"/>
    <col min="8" max="8" bestFit="false" customWidth="true" width="12.00390625" hidden="false" outlineLevel="0"/>
    <col min="9" max="9" bestFit="false" customWidth="true" width="19.00390625" hidden="false" outlineLevel="0"/>
    <col min="10" max="10" bestFit="false" customWidth="true" width="12.00390625" hidden="false" outlineLevel="0"/>
    <col min="11" max="11" bestFit="false" customWidth="true" width="23.00390625" hidden="false" outlineLevel="0"/>
    <col min="12" max="12" bestFit="false" customWidth="true" width="15.00390625" hidden="false" outlineLevel="0"/>
    <col min="13" max="13" bestFit="false" customWidth="true" width="17.00390625" hidden="false" outlineLevel="0"/>
  </cols>
  <sheetData>
    <row r="1" ht="27.7944711538462" customHeight="true">
      <c r="A1" s="1" t="s">
        <v>0</v>
      </c>
      <c r="B1" s="16"/>
      <c r="C1" s="28"/>
      <c r="D1" s="28"/>
      <c r="E1" s="28"/>
      <c r="F1" s="28"/>
      <c r="G1" s="28"/>
      <c r="H1" s="10"/>
      <c r="I1" s="55"/>
      <c r="J1" s="1" t="s">
        <v>43</v>
      </c>
      <c r="K1" s="1" t="s">
        <v>45</v>
      </c>
      <c r="L1" s="70"/>
      <c r="M1" s="14"/>
    </row>
    <row r="2" ht="27.7944711538462" customHeight="true">
      <c r="A2" s="1" t="s">
        <v>1</v>
      </c>
      <c r="B2" s="17" t="s">
        <v>30</v>
      </c>
      <c r="C2" s="29"/>
      <c r="D2" s="29"/>
      <c r="E2" s="39"/>
      <c r="F2" s="41"/>
      <c r="G2" s="41"/>
      <c r="H2" s="41"/>
      <c r="I2" s="41"/>
      <c r="J2" s="1" t="s">
        <v>44</v>
      </c>
      <c r="K2" s="62" t="s">
        <v>46</v>
      </c>
      <c r="L2" s="70"/>
      <c r="M2" s="14"/>
    </row>
    <row r="3" ht="36.0576923076923" customHeight="true">
      <c r="A3" s="2"/>
      <c r="B3" s="18"/>
      <c r="C3" s="30" t="s">
        <v>34</v>
      </c>
      <c r="D3" s="30"/>
      <c r="E3" s="30"/>
      <c r="F3" s="30"/>
      <c r="G3" s="30"/>
      <c r="H3" s="30"/>
      <c r="I3" s="30"/>
      <c r="J3" s="18"/>
      <c r="K3" s="18"/>
      <c r="L3" s="71"/>
      <c r="M3" s="14"/>
    </row>
    <row r="4" ht="27.7944711538462" customHeight="true">
      <c r="A4" s="3"/>
      <c r="B4" s="19" t="s">
        <v>31</v>
      </c>
      <c r="C4" s="19"/>
      <c r="D4" s="19"/>
      <c r="E4" s="19"/>
      <c r="F4" s="19"/>
      <c r="G4" s="19"/>
      <c r="H4" s="19"/>
      <c r="I4" s="19"/>
      <c r="J4" s="19"/>
      <c r="K4" s="63" t="s">
        <v>47</v>
      </c>
      <c r="L4" s="71"/>
      <c r="M4" s="14"/>
    </row>
    <row r="5" ht="27.7944711538462" customHeight="true">
      <c r="A5" s="4" t="s">
        <v>2</v>
      </c>
      <c r="B5" s="20" t="s">
        <v>32</v>
      </c>
      <c r="C5" s="20"/>
      <c r="D5" s="20"/>
      <c r="E5" s="20"/>
      <c r="F5" s="20"/>
      <c r="G5" s="44" t="s">
        <v>40</v>
      </c>
      <c r="H5" s="44"/>
      <c r="I5" s="44"/>
      <c r="J5" s="44"/>
      <c r="K5" s="44"/>
      <c r="L5" s="72"/>
      <c r="M5" s="14"/>
    </row>
    <row r="6" ht="27.7944711538462" customHeight="true">
      <c r="A6" s="4"/>
      <c r="B6" s="20" t="s">
        <v>33</v>
      </c>
      <c r="C6" s="20" t="s">
        <v>35</v>
      </c>
      <c r="D6" s="20"/>
      <c r="E6" s="40" t="s">
        <v>37</v>
      </c>
      <c r="F6" s="40"/>
      <c r="G6" s="20" t="s">
        <v>33</v>
      </c>
      <c r="H6" s="20" t="s">
        <v>35</v>
      </c>
      <c r="I6" s="20"/>
      <c r="J6" s="40" t="s">
        <v>37</v>
      </c>
      <c r="K6" s="40"/>
      <c r="L6" s="73"/>
      <c r="M6" s="76"/>
    </row>
    <row r="7" ht="27.7944711538462" customHeight="true">
      <c r="A7" s="5" t="s">
        <v>3</v>
      </c>
      <c r="B7" s="21" t="n">
        <f>SUM(B8:B30)</f>
        <v>151200912000</v>
      </c>
      <c r="C7" s="31"/>
      <c r="D7" s="35" t="n">
        <f>SUM(D8:D30)</f>
        <v>122215094000</v>
      </c>
      <c r="E7" s="31"/>
      <c r="F7" s="35" t="n">
        <f>SUM(F8:F30)</f>
        <v>28985818000</v>
      </c>
      <c r="G7" s="21" t="n">
        <f>SUM(G8:G30)</f>
        <v>162481243000</v>
      </c>
      <c r="H7" s="49"/>
      <c r="I7" s="35" t="n">
        <f>SUM(I8:I30)</f>
        <v>129240001000</v>
      </c>
      <c r="J7" s="49"/>
      <c r="K7" s="64" t="n">
        <f>SUM(K8:K30)</f>
        <v>33241242000</v>
      </c>
      <c r="L7" s="74"/>
      <c r="M7" s="74"/>
    </row>
    <row r="8" ht="27.7944711538462" customHeight="true">
      <c r="A8" s="6" t="s">
        <v>4</v>
      </c>
      <c r="B8" s="22" t="n">
        <f>D8+F8</f>
        <v>1441222000</v>
      </c>
      <c r="C8" s="32"/>
      <c r="D8" s="36" t="n">
        <v>1342471000</v>
      </c>
      <c r="E8" s="32"/>
      <c r="F8" s="36" t="n">
        <v>98751000</v>
      </c>
      <c r="G8" s="45" t="n">
        <f>I8+K8</f>
        <v>1434222000</v>
      </c>
      <c r="H8" s="50"/>
      <c r="I8" s="36" t="n">
        <f>1342471000+117000-7967000</f>
        <v>1334621000</v>
      </c>
      <c r="J8" s="50"/>
      <c r="K8" s="65" t="n">
        <f>98751000+850000</f>
        <v>99601000</v>
      </c>
      <c r="L8" s="74"/>
      <c r="M8" s="74"/>
    </row>
    <row r="9" ht="27.7944711538462" customHeight="true">
      <c r="A9" s="7" t="s">
        <v>5</v>
      </c>
      <c r="B9" s="22" t="n">
        <f>D9+F9</f>
        <v>798040000</v>
      </c>
      <c r="C9" s="33"/>
      <c r="D9" s="36" t="n">
        <v>792840000</v>
      </c>
      <c r="E9" s="33"/>
      <c r="F9" s="36" t="n">
        <v>5200000</v>
      </c>
      <c r="G9" s="45" t="n">
        <f>I9+K9</f>
        <v>798040000</v>
      </c>
      <c r="H9" s="51"/>
      <c r="I9" s="36" t="n">
        <v>792840000</v>
      </c>
      <c r="J9" s="50"/>
      <c r="K9" s="65" t="n">
        <v>5200000</v>
      </c>
      <c r="L9" s="75"/>
      <c r="M9" s="75"/>
    </row>
    <row r="10" ht="27.7944711538462" customHeight="true">
      <c r="A10" s="7" t="s">
        <v>6</v>
      </c>
      <c r="B10" s="22" t="n">
        <f>D10+F10</f>
        <v>10866968000</v>
      </c>
      <c r="C10" s="33"/>
      <c r="D10" s="36" t="n">
        <v>9465527000</v>
      </c>
      <c r="E10" s="33"/>
      <c r="F10" s="36" t="n">
        <v>1401441000</v>
      </c>
      <c r="G10" s="45" t="n">
        <f>I10+K10</f>
        <v>11496433000</v>
      </c>
      <c r="H10" s="51"/>
      <c r="I10" s="36" t="n">
        <f>9465527000+485642000-5529000</f>
        <v>9945640000</v>
      </c>
      <c r="J10" s="50"/>
      <c r="K10" s="65" t="n">
        <f>1401441000+149627000-275000</f>
        <v>1550793000</v>
      </c>
      <c r="L10" s="74"/>
      <c r="M10" s="74"/>
    </row>
    <row r="11" ht="27.7944711538462" customHeight="true">
      <c r="A11" s="7" t="s">
        <v>7</v>
      </c>
      <c r="B11" s="22" t="n">
        <f>D11+F11</f>
        <v>10646884000</v>
      </c>
      <c r="C11" s="33"/>
      <c r="D11" s="36" t="n">
        <v>10360369000</v>
      </c>
      <c r="E11" s="33"/>
      <c r="F11" s="36" t="n">
        <v>286515000</v>
      </c>
      <c r="G11" s="45" t="n">
        <f>I11+K11</f>
        <v>10738583000</v>
      </c>
      <c r="H11" s="51"/>
      <c r="I11" s="36" t="n">
        <f>10360369000+8099000</f>
        <v>10368468000</v>
      </c>
      <c r="J11" s="50"/>
      <c r="K11" s="65" t="n">
        <f>286515000+83600000</f>
        <v>370115000</v>
      </c>
      <c r="L11" s="74"/>
      <c r="M11" s="74"/>
    </row>
    <row r="12" ht="27.7944711538462" customHeight="true">
      <c r="A12" s="7" t="s">
        <v>8</v>
      </c>
      <c r="B12" s="22" t="n">
        <f>D12+F12</f>
        <v>1055675000</v>
      </c>
      <c r="C12" s="33"/>
      <c r="D12" s="36" t="n">
        <v>1034119000</v>
      </c>
      <c r="E12" s="33"/>
      <c r="F12" s="36" t="n">
        <v>21556000</v>
      </c>
      <c r="G12" s="45" t="n">
        <f>I12+K12</f>
        <v>1055675000</v>
      </c>
      <c r="H12" s="50"/>
      <c r="I12" s="36" t="n">
        <v>1034119000</v>
      </c>
      <c r="J12" s="50"/>
      <c r="K12" s="65" t="n">
        <v>21556000</v>
      </c>
      <c r="L12" s="74"/>
      <c r="M12" s="74"/>
    </row>
    <row r="13" ht="27.7944711538462" customHeight="true">
      <c r="A13" s="7" t="s">
        <v>9</v>
      </c>
      <c r="B13" s="22" t="n">
        <f>D13+F13</f>
        <v>54052093000</v>
      </c>
      <c r="C13" s="33"/>
      <c r="D13" s="36" t="n">
        <v>50007065000</v>
      </c>
      <c r="E13" s="33"/>
      <c r="F13" s="36" t="n">
        <v>4045028000</v>
      </c>
      <c r="G13" s="45" t="n">
        <f>I13+K13</f>
        <v>57826711000</v>
      </c>
      <c r="H13" s="50"/>
      <c r="I13" s="36" t="n">
        <f>50007065000+2391485000</f>
        <v>52398550000</v>
      </c>
      <c r="J13" s="50"/>
      <c r="K13" s="65" t="n">
        <f>4045028000+1383133000</f>
        <v>5428161000</v>
      </c>
      <c r="L13" s="74"/>
      <c r="M13" s="74"/>
    </row>
    <row r="14" ht="27.7944711538462" customHeight="true">
      <c r="A14" s="7" t="s">
        <v>10</v>
      </c>
      <c r="B14" s="22" t="n">
        <f>D14+F14</f>
        <v>4652849000</v>
      </c>
      <c r="C14" s="33"/>
      <c r="D14" s="36" t="n">
        <v>1916493000</v>
      </c>
      <c r="E14" s="33"/>
      <c r="F14" s="36" t="n">
        <v>2736356000</v>
      </c>
      <c r="G14" s="45" t="n">
        <f>I14+K14</f>
        <v>4791469000</v>
      </c>
      <c r="H14" s="50"/>
      <c r="I14" s="36" t="n">
        <f>1916493000+59504000-5602000</f>
        <v>1970395000</v>
      </c>
      <c r="J14" s="50"/>
      <c r="K14" s="65" t="n">
        <f>2736356000+84718000</f>
        <v>2821074000</v>
      </c>
      <c r="L14" s="74"/>
      <c r="M14" s="74"/>
    </row>
    <row r="15" ht="27.7944711538462" customHeight="true">
      <c r="A15" s="7" t="s">
        <v>11</v>
      </c>
      <c r="B15" s="22" t="n">
        <f>D15+F15</f>
        <v>2701681000</v>
      </c>
      <c r="C15" s="33"/>
      <c r="D15" s="36" t="n">
        <v>1143611000</v>
      </c>
      <c r="E15" s="33"/>
      <c r="F15" s="36" t="n">
        <v>1558070000</v>
      </c>
      <c r="G15" s="45" t="n">
        <f>I15+K15</f>
        <v>2890142000</v>
      </c>
      <c r="H15" s="50"/>
      <c r="I15" s="36" t="n">
        <f>1143611000+45362000-16029000</f>
        <v>1172944000</v>
      </c>
      <c r="J15" s="50"/>
      <c r="K15" s="65" t="n">
        <f>1558070000+198028000-38900000</f>
        <v>1717198000</v>
      </c>
      <c r="L15" s="74"/>
      <c r="M15" s="74"/>
    </row>
    <row r="16" ht="27.7944711538462" customHeight="true">
      <c r="A16" s="7" t="s">
        <v>12</v>
      </c>
      <c r="B16" s="22" t="n">
        <f>D16+F16</f>
        <v>3214239000</v>
      </c>
      <c r="C16" s="33"/>
      <c r="D16" s="36" t="n">
        <v>1808250000</v>
      </c>
      <c r="E16" s="33"/>
      <c r="F16" s="36" t="n">
        <v>1405989000</v>
      </c>
      <c r="G16" s="45" t="n">
        <f>I16+K16</f>
        <v>3412383000</v>
      </c>
      <c r="H16" s="50"/>
      <c r="I16" s="36" t="n">
        <f>1808250000+169148000-2154000</f>
        <v>1975244000</v>
      </c>
      <c r="J16" s="50"/>
      <c r="K16" s="65" t="n">
        <f>1405989000+31150000</f>
        <v>1437139000</v>
      </c>
      <c r="L16" s="75"/>
      <c r="M16" s="75"/>
    </row>
    <row r="17" ht="27.7944711538462" customHeight="true">
      <c r="A17" s="7" t="s">
        <v>13</v>
      </c>
      <c r="B17" s="22" t="n">
        <f>D17+F17</f>
        <v>15505931000</v>
      </c>
      <c r="C17" s="33"/>
      <c r="D17" s="36" t="n">
        <v>3912752000</v>
      </c>
      <c r="E17" s="33"/>
      <c r="F17" s="36" t="n">
        <v>11593179000</v>
      </c>
      <c r="G17" s="45" t="n">
        <f>I17+K17</f>
        <v>17536417000</v>
      </c>
      <c r="H17" s="51"/>
      <c r="I17" s="36" t="n">
        <f>3912752000+319281000</f>
        <v>4232033000</v>
      </c>
      <c r="J17" s="50"/>
      <c r="K17" s="65" t="n">
        <f>11593179000+1789675000-78470000</f>
        <v>13304384000</v>
      </c>
      <c r="L17" s="74"/>
      <c r="M17" s="74"/>
    </row>
    <row r="18" ht="27.7944711538462" customHeight="true">
      <c r="A18" s="7" t="s">
        <v>14</v>
      </c>
      <c r="B18" s="22" t="n">
        <f>D18+F18</f>
        <v>1331242000</v>
      </c>
      <c r="C18" s="33"/>
      <c r="D18" s="36" t="n">
        <v>956607000</v>
      </c>
      <c r="E18" s="33"/>
      <c r="F18" s="42" t="n">
        <v>374635000</v>
      </c>
      <c r="G18" s="45" t="n">
        <f>I18+K18</f>
        <v>2339691000</v>
      </c>
      <c r="H18" s="50"/>
      <c r="I18" s="36" t="n">
        <f>956607000+701444000-795000</f>
        <v>1657256000</v>
      </c>
      <c r="J18" s="50"/>
      <c r="K18" s="66" t="n">
        <f>374635000+307800000</f>
        <v>682435000</v>
      </c>
      <c r="L18" s="74"/>
      <c r="M18" s="74"/>
    </row>
    <row r="19" ht="27.7944711538462" customHeight="true">
      <c r="A19" s="7" t="s">
        <v>15</v>
      </c>
      <c r="B19" s="22" t="n">
        <f>D19+F19</f>
        <v>951246000</v>
      </c>
      <c r="C19" s="32"/>
      <c r="D19" s="36" t="n">
        <v>951246000</v>
      </c>
      <c r="E19" s="32"/>
      <c r="F19" s="42" t="n">
        <v>0</v>
      </c>
      <c r="G19" s="45" t="n">
        <f>I19+K19</f>
        <v>951246000</v>
      </c>
      <c r="H19" s="50"/>
      <c r="I19" s="36" t="n">
        <v>951246000</v>
      </c>
      <c r="J19" s="50"/>
      <c r="K19" s="66" t="n">
        <v>0</v>
      </c>
      <c r="L19" s="74"/>
      <c r="M19" s="74"/>
    </row>
    <row r="20" ht="27.7944711538462" customHeight="true">
      <c r="A20" s="7" t="s">
        <v>16</v>
      </c>
      <c r="B20" s="22" t="n">
        <f>D20+F20</f>
        <v>2130855000</v>
      </c>
      <c r="C20" s="32"/>
      <c r="D20" s="36" t="n">
        <v>2130855000</v>
      </c>
      <c r="E20" s="32"/>
      <c r="F20" s="36" t="n">
        <v>0</v>
      </c>
      <c r="G20" s="45" t="n">
        <f>I20+K20</f>
        <v>2559992000</v>
      </c>
      <c r="H20" s="50"/>
      <c r="I20" s="36" t="n">
        <f>2130855000+429137000</f>
        <v>2559992000</v>
      </c>
      <c r="J20" s="50"/>
      <c r="K20" s="65" t="n">
        <v>0</v>
      </c>
      <c r="L20" s="74"/>
      <c r="M20" s="74"/>
    </row>
    <row r="21" ht="27.7944711538462" customHeight="true">
      <c r="A21" s="7" t="s">
        <v>17</v>
      </c>
      <c r="B21" s="22" t="n">
        <f>D21+F21</f>
        <v>18671302000</v>
      </c>
      <c r="C21" s="32"/>
      <c r="D21" s="36" t="n">
        <v>17954569000</v>
      </c>
      <c r="E21" s="32"/>
      <c r="F21" s="36" t="n">
        <v>716733000</v>
      </c>
      <c r="G21" s="45" t="n">
        <f>I21+K21</f>
        <v>19007212000</v>
      </c>
      <c r="H21" s="50"/>
      <c r="I21" s="36" t="n">
        <f>17954569000+355322000-36702000</f>
        <v>18273189000</v>
      </c>
      <c r="J21" s="50"/>
      <c r="K21" s="65" t="n">
        <f>716733000+17749000-459000</f>
        <v>734023000</v>
      </c>
      <c r="L21" s="74"/>
      <c r="M21" s="74"/>
    </row>
    <row r="22" ht="27.7944711538462" customHeight="true">
      <c r="A22" s="7" t="s">
        <v>18</v>
      </c>
      <c r="B22" s="22" t="n">
        <f>D22+F22</f>
        <v>20442000</v>
      </c>
      <c r="C22" s="32"/>
      <c r="D22" s="36" t="n">
        <v>20442000</v>
      </c>
      <c r="E22" s="32"/>
      <c r="F22" s="36" t="n">
        <v>0</v>
      </c>
      <c r="G22" s="45" t="n">
        <f>I22+K22</f>
        <v>20493000</v>
      </c>
      <c r="H22" s="50"/>
      <c r="I22" s="36" t="n">
        <f>20442000+51000</f>
        <v>20493000</v>
      </c>
      <c r="J22" s="50"/>
      <c r="K22" s="65" t="n">
        <v>0</v>
      </c>
      <c r="L22" s="74"/>
      <c r="M22" s="74"/>
    </row>
    <row r="23" ht="27.7944711538462" customHeight="true">
      <c r="A23" s="7" t="s">
        <v>19</v>
      </c>
      <c r="B23" s="22" t="n">
        <f>D23+F23</f>
        <v>7063677000</v>
      </c>
      <c r="C23" s="33"/>
      <c r="D23" s="36" t="n">
        <v>6953626000</v>
      </c>
      <c r="E23" s="33"/>
      <c r="F23" s="36" t="n">
        <v>110051000</v>
      </c>
      <c r="G23" s="45" t="n">
        <f>I23+K23</f>
        <v>8644869000</v>
      </c>
      <c r="H23" s="51"/>
      <c r="I23" s="36" t="n">
        <f>6953626000+1606847000-30879000</f>
        <v>8529594000</v>
      </c>
      <c r="J23" s="50"/>
      <c r="K23" s="65" t="n">
        <f>110051000+21306000-16082000</f>
        <v>115275000</v>
      </c>
      <c r="L23" s="74"/>
      <c r="M23" s="74"/>
    </row>
    <row r="24" ht="27.7944711538462" customHeight="true">
      <c r="A24" s="7" t="s">
        <v>20</v>
      </c>
      <c r="B24" s="22" t="n">
        <f>D24+F24</f>
        <v>8092552000</v>
      </c>
      <c r="C24" s="33"/>
      <c r="D24" s="36" t="n">
        <v>5553454000</v>
      </c>
      <c r="E24" s="33"/>
      <c r="F24" s="36" t="n">
        <v>2539098000</v>
      </c>
      <c r="G24" s="45" t="n">
        <f>I24+K24</f>
        <v>8178389000</v>
      </c>
      <c r="H24" s="51"/>
      <c r="I24" s="56" t="n">
        <f>5553454000+23366000-1602000</f>
        <v>5575218000</v>
      </c>
      <c r="J24" s="50"/>
      <c r="K24" s="65" t="n">
        <f>2539098000+75273000-11200000</f>
        <v>2603171000</v>
      </c>
      <c r="L24" s="74"/>
      <c r="M24" s="74"/>
    </row>
    <row r="25" ht="27.7944711538462" customHeight="true">
      <c r="A25" s="7" t="s">
        <v>21</v>
      </c>
      <c r="B25" s="22" t="n">
        <f>D25+F25</f>
        <v>1256321000</v>
      </c>
      <c r="C25" s="33"/>
      <c r="D25" s="36" t="n">
        <v>733105000</v>
      </c>
      <c r="E25" s="33"/>
      <c r="F25" s="36" t="n">
        <v>523216000</v>
      </c>
      <c r="G25" s="45" t="n">
        <f>I25+K25</f>
        <v>1424222000</v>
      </c>
      <c r="H25" s="51"/>
      <c r="I25" s="36" t="n">
        <v>733105000</v>
      </c>
      <c r="J25" s="50"/>
      <c r="K25" s="65" t="n">
        <f>523216000+167901000</f>
        <v>691117000</v>
      </c>
      <c r="L25" s="74"/>
      <c r="M25" s="74"/>
      <c r="N25" s="77"/>
    </row>
    <row r="26" ht="27.7944711538462" customHeight="true">
      <c r="A26" s="7" t="s">
        <v>22</v>
      </c>
      <c r="B26" s="22" t="n">
        <f>D26+F26</f>
        <v>3096693000</v>
      </c>
      <c r="C26" s="32"/>
      <c r="D26" s="36" t="n">
        <v>3096693000</v>
      </c>
      <c r="E26" s="32"/>
      <c r="F26" s="36" t="n">
        <v>0</v>
      </c>
      <c r="G26" s="45" t="n">
        <f>I26+K26</f>
        <v>3096693000</v>
      </c>
      <c r="H26" s="50"/>
      <c r="I26" s="36" t="n">
        <v>3096693000</v>
      </c>
      <c r="J26" s="50"/>
      <c r="K26" s="65" t="n">
        <v>0</v>
      </c>
      <c r="L26" s="74"/>
      <c r="M26" s="74"/>
    </row>
    <row r="27" ht="27.7944711538462" customHeight="true">
      <c r="A27" s="7" t="s">
        <v>23</v>
      </c>
      <c r="B27" s="22" t="n">
        <f>D27+F27</f>
        <v>870000000</v>
      </c>
      <c r="C27" s="32"/>
      <c r="D27" s="36" t="n">
        <v>870000000</v>
      </c>
      <c r="E27" s="32"/>
      <c r="F27" s="36" t="n">
        <v>0</v>
      </c>
      <c r="G27" s="45" t="n">
        <f>I27+K27</f>
        <v>930000000</v>
      </c>
      <c r="H27" s="50"/>
      <c r="I27" s="36" t="n">
        <f>870000000+60000000</f>
        <v>930000000</v>
      </c>
      <c r="J27" s="50"/>
      <c r="K27" s="65" t="n">
        <v>0</v>
      </c>
      <c r="L27" s="74"/>
      <c r="M27" s="74"/>
    </row>
    <row r="28" ht="27.7944711538462" customHeight="true">
      <c r="A28" s="7" t="s">
        <v>24</v>
      </c>
      <c r="B28" s="22" t="n">
        <f>D28+F28</f>
        <v>0</v>
      </c>
      <c r="C28" s="32"/>
      <c r="D28" s="36" t="n">
        <v>0</v>
      </c>
      <c r="E28" s="32"/>
      <c r="F28" s="36" t="n">
        <v>0</v>
      </c>
      <c r="G28" s="45" t="n">
        <f>I28+K28</f>
        <v>0</v>
      </c>
      <c r="H28" s="50"/>
      <c r="I28" s="36" t="n">
        <v>0</v>
      </c>
      <c r="J28" s="50"/>
      <c r="K28" s="65" t="n">
        <v>0</v>
      </c>
      <c r="L28" s="74"/>
      <c r="M28" s="74"/>
    </row>
    <row r="29" ht="27.7944711538462" customHeight="true">
      <c r="A29" s="7" t="s">
        <v>25</v>
      </c>
      <c r="B29" s="22" t="n">
        <f>D29+F29</f>
        <v>2281000000</v>
      </c>
      <c r="C29" s="32"/>
      <c r="D29" s="36" t="n">
        <v>911000000</v>
      </c>
      <c r="E29" s="32"/>
      <c r="F29" s="36" t="n">
        <v>1370000000</v>
      </c>
      <c r="G29" s="45" t="n">
        <f>I29+K29</f>
        <v>2848361000</v>
      </c>
      <c r="H29" s="50"/>
      <c r="I29" s="36" t="n">
        <f>911000000+477361000</f>
        <v>1388361000</v>
      </c>
      <c r="J29" s="50"/>
      <c r="K29" s="65" t="n">
        <f>1370000000+90000000</f>
        <v>1460000000</v>
      </c>
      <c r="L29" s="74"/>
      <c r="M29" s="74"/>
    </row>
    <row r="30" ht="27.7944711538462" customHeight="true">
      <c r="A30" s="7" t="s">
        <v>26</v>
      </c>
      <c r="B30" s="22" t="n">
        <f>D30+F30</f>
        <v>500000000</v>
      </c>
      <c r="C30" s="33"/>
      <c r="D30" s="36" t="n">
        <v>300000000</v>
      </c>
      <c r="E30" s="33"/>
      <c r="F30" s="36" t="n">
        <v>200000000</v>
      </c>
      <c r="G30" s="45" t="n">
        <f>I30+K30</f>
        <v>500000000</v>
      </c>
      <c r="H30" s="51"/>
      <c r="I30" s="36" t="n">
        <v>300000000</v>
      </c>
      <c r="J30" s="50"/>
      <c r="K30" s="65" t="n">
        <v>200000000</v>
      </c>
      <c r="L30" s="74"/>
      <c r="M30" s="74"/>
    </row>
    <row r="31" ht="11.9691506410256" customHeight="true">
      <c r="A31" s="8"/>
      <c r="B31" s="23"/>
      <c r="C31" s="34"/>
      <c r="D31" s="37"/>
      <c r="E31" s="34"/>
      <c r="F31" s="37"/>
      <c r="G31" s="46"/>
      <c r="H31" s="52"/>
      <c r="I31" s="57"/>
      <c r="J31" s="52"/>
      <c r="K31" s="67"/>
      <c r="L31" s="14"/>
      <c r="M31" s="14"/>
    </row>
    <row r="32" ht="21.2840544871795" customHeight="true">
      <c r="A32" s="9"/>
      <c r="B32" s="24"/>
      <c r="C32" s="24"/>
      <c r="D32" s="24"/>
      <c r="E32" s="24"/>
      <c r="F32" s="24"/>
      <c r="G32" s="24"/>
      <c r="H32" s="24"/>
      <c r="I32" s="58" t="s">
        <v>41</v>
      </c>
      <c r="J32" s="58"/>
      <c r="K32" s="58"/>
      <c r="L32" s="14"/>
      <c r="M32" s="14"/>
    </row>
    <row r="33" ht="0.55088141025641" customHeight="true">
      <c r="A33" s="10"/>
      <c r="B33" s="25"/>
      <c r="C33" s="25"/>
      <c r="D33" s="25"/>
      <c r="E33" s="25"/>
      <c r="F33" s="25"/>
      <c r="G33" s="25"/>
      <c r="H33" s="25"/>
      <c r="I33" s="59"/>
      <c r="J33" s="59"/>
      <c r="K33" s="25"/>
      <c r="L33" s="14"/>
      <c r="M33" s="14"/>
    </row>
    <row r="34" ht="0.100160256410256" customHeight="true">
      <c r="A34" s="10"/>
      <c r="B34" s="26"/>
      <c r="C34" s="26"/>
      <c r="D34" s="26"/>
      <c r="E34" s="26"/>
      <c r="F34" s="26"/>
      <c r="G34" s="26"/>
      <c r="H34" s="53"/>
      <c r="I34" s="60"/>
      <c r="J34" s="60"/>
      <c r="K34" s="68"/>
      <c r="L34" s="14"/>
      <c r="M34" s="14"/>
    </row>
    <row r="35">
      <c r="A35" s="11" t="s">
        <v>27</v>
      </c>
      <c r="B35" s="27"/>
      <c r="C35" s="11" t="s">
        <v>36</v>
      </c>
      <c r="D35" s="11"/>
      <c r="E35" s="38"/>
      <c r="F35" s="43" t="s">
        <v>38</v>
      </c>
      <c r="G35" s="47"/>
      <c r="H35" s="53"/>
      <c r="I35" s="11" t="s">
        <v>42</v>
      </c>
      <c r="J35" s="11"/>
      <c r="K35" s="14"/>
      <c r="L35" s="14"/>
      <c r="M35" s="14"/>
    </row>
    <row r="36" ht="23.3874198717949" customHeight="true">
      <c r="A36" s="11"/>
      <c r="B36" s="27"/>
      <c r="C36" s="11"/>
      <c r="D36" s="38"/>
      <c r="E36" s="38"/>
      <c r="F36" s="43" t="s">
        <v>39</v>
      </c>
      <c r="G36" s="48"/>
      <c r="H36" s="53"/>
      <c r="I36" s="11"/>
      <c r="J36" s="38"/>
      <c r="K36" s="69"/>
      <c r="L36" s="14"/>
      <c r="M36" s="14"/>
    </row>
    <row r="37" ht="22.6862980769231" customHeight="true">
      <c r="A37" s="12" t="s">
        <v>28</v>
      </c>
      <c r="B37" s="27"/>
      <c r="C37" s="27"/>
      <c r="D37" s="27"/>
      <c r="E37" s="27"/>
      <c r="F37" s="27"/>
      <c r="G37" s="27"/>
      <c r="H37" s="54"/>
      <c r="I37" s="61"/>
      <c r="J37" s="61"/>
      <c r="K37" s="61"/>
      <c r="L37" s="14"/>
      <c r="M37" s="14"/>
    </row>
    <row r="38" ht="40.1141826923077" customHeight="true">
      <c r="A38" s="13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4"/>
    </row>
    <row r="39" ht="27.7944711538462" customHeight="true">
      <c r="A39" s="14"/>
      <c r="B39" s="14"/>
      <c r="C39" s="14"/>
      <c r="D39" s="14"/>
      <c r="E39" s="14"/>
      <c r="F39" s="14"/>
      <c r="G39" s="14"/>
      <c r="H39" s="54"/>
      <c r="I39" s="14"/>
      <c r="J39" s="14"/>
      <c r="K39" s="14"/>
      <c r="L39" s="14"/>
      <c r="M39" s="14"/>
    </row>
    <row r="40" ht="19.8818108974359" customHeight="true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ht="19.8818108974359" customHeight="true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ht="19.8818108974359" customHeight="true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ht="19.8818108974359" customHeight="true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ht="19.8818108974359" customHeight="true">
      <c r="A44" s="15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ht="19.8818108974359" customHeight="true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ht="19.8818108974359" customHeight="true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ht="19.8818108974359" customHeight="true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ht="19.8818108974359" customHeight="true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ht="19.8818108974359" customHeight="true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ht="19.8818108974359" customHeight="true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ht="19.8818108974359" customHeight="true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ht="19.8818108974359" customHeight="true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ht="19.8818108974359" customHeight="true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ht="19.8818108974359" customHeight="true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ht="19.8818108974359" customHeight="true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ht="19.8818108974359" customHeight="true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ht="19.8818108974359" customHeight="true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ht="19.8818108974359" customHeight="true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ht="19.8818108974359" customHeight="true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ht="19.8818108974359" customHeight="true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ht="19.8818108974359" customHeight="true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ht="19.8818108974359" customHeight="true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ht="19.8818108974359" customHeight="true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ht="19.8818108974359" customHeight="true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ht="19.8818108974359" customHeight="true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ht="19.8818108974359" customHeight="true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ht="19.8818108974359" customHeight="true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ht="19.8818108974359" customHeight="true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ht="19.8818108974359" customHeight="true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ht="19.8818108974359" customHeight="true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ht="19.8818108974359" customHeight="true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ht="19.8818108974359" customHeight="true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ht="19.8818108974359" customHeight="true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ht="19.8818108974359" customHeight="true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ht="19.8818108974359" customHeight="true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ht="19.8818108974359" customHeight="true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ht="19.8818108974359" customHeight="true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ht="19.8818108974359" customHeight="true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ht="19.8818108974359" customHeight="true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ht="19.8818108974359" customHeight="true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ht="19.8818108974359" customHeight="true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ht="19.8818108974359" customHeight="true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ht="19.8818108974359" customHeight="true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ht="19.8818108974359" customHeight="true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ht="19.8818108974359" customHeight="true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ht="19.8818108974359" customHeight="true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ht="19.8818108974359" customHeight="true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ht="19.8818108974359" customHeight="true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ht="19.8818108974359" customHeight="true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ht="19.8818108974359" customHeight="true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ht="19.8818108974359" customHeight="true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ht="19.8818108974359" customHeight="true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ht="19.8818108974359" customHeight="true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</sheetData>
  <mergeCells>
    <mergeCell ref="F2:I2"/>
    <mergeCell ref="B4:J4"/>
    <mergeCell ref="A5:A6"/>
    <mergeCell ref="C6:D6"/>
    <mergeCell ref="H6:I6"/>
    <mergeCell ref="J6:K6"/>
    <mergeCell ref="G5:K5"/>
    <mergeCell ref="E6:F6"/>
    <mergeCell ref="B5:F5"/>
    <mergeCell ref="C3:I3"/>
    <mergeCell ref="A38:K38"/>
    <mergeCell ref="I32:K32"/>
    <mergeCell ref="I35:I36"/>
    <mergeCell ref="A35:A36"/>
    <mergeCell ref="H35:H36"/>
    <mergeCell ref="E35:E36"/>
    <mergeCell ref="C35:C36"/>
  </mergeCells>
  <pageMargins bottom="0.75" footer="0.3" header="0.3" left="0.7" right="0.7" top="0.75"/>
</worksheet>
</file>