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<sst xmlns="http://schemas.openxmlformats.org/spreadsheetml/2006/main" count="55" uniqueCount="52">
  <si>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公 開 類</t>
  </si>
  <si>
    <t>年    報</t>
  </si>
  <si>
    <t>科　　目　　別</t>
  </si>
  <si>
    <t>總  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</si>
  <si>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</si>
  <si>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</si>
  <si>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</si>
  <si>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</si>
  <si>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</si>
  <si>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</si>
  <si>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</si>
  <si>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</si>
  <si>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</si>
  <si>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</si>
  <si>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</si>
  <si>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</si>
  <si>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</si>
  <si>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</si>
  <si>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</si>
  <si>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</si>
  <si>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</si>
  <si>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</si>
  <si>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</si>
  <si>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</si>
  <si>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</si>
  <si>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</si>
  <si>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</si>
  <si>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</si>
  <si>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</si>
  <si>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第二預備金主管</t>
  </si>
  <si>
    <t>填表</t>
  </si>
  <si>
    <t>資料來源：本處第一科</t>
  </si>
  <si>
    <t>填表說明：1.本表1式3份，1份送本處會計室，1份送本處第三科，1份自存。</t>
  </si>
  <si>
    <t xml:space="preserve">          2.109年9月7日府授主一字第1090215272號公告本市109年度總預算第一次追加(減)預算。</t>
  </si>
  <si>
    <t xml:space="preserve"> 預算（含追加減）發布實施後2個月內編製 </t>
  </si>
  <si>
    <t>中華民國109年</t>
  </si>
  <si>
    <t>原預算</t>
  </si>
  <si>
    <t>合計</t>
  </si>
  <si>
    <t>經常門</t>
  </si>
  <si>
    <t>審核</t>
  </si>
  <si>
    <t>臺中市總預算歲出機關別(修正表-含第一次追加減預算)</t>
  </si>
  <si>
    <t>資本門</t>
  </si>
  <si>
    <t>業務主管人員</t>
  </si>
  <si>
    <t>主辦統計人員</t>
  </si>
  <si>
    <t>追　加　(減)　後　預　算　數</t>
  </si>
  <si>
    <t>中華民國109年10月5日編製</t>
  </si>
  <si>
    <t>機關首長</t>
  </si>
  <si>
    <t>編製機關</t>
  </si>
  <si>
    <t xml:space="preserve"> 表    號 </t>
  </si>
  <si>
    <t>臺中市政府主計處</t>
  </si>
  <si>
    <t>20901-01-03-2</t>
  </si>
  <si>
    <t>單位：新臺幣元</t>
  </si>
</sst>
</file>

<file path=xl/styles.xml><?xml version="1.0" encoding="utf-8"?>
<styleSheet xmlns="http://schemas.openxmlformats.org/spreadsheetml/2006/main">
  <numFmts count="7">
    <numFmt numFmtId="188" formatCode="_(* #,##0.00_);_(* \(#,##0.00\);_(* &quot;-&quot;??_);_(@_)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_-* #,##0_-;\-* #,##0_-;_-* &quot;-&quot;??_-;_-@_-"/>
    <numFmt numFmtId="193" formatCode="###,###,###,###,###;\-###,###,###,###,###"/>
    <numFmt numFmtId="194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8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/>
    <xf numFmtId="189" fontId="4" fillId="0" borderId="1" xfId="20" applyNumberFormat="1" applyFont="1" applyBorder="1" applyAlignment="1">
      <alignment horizontal="center" vertical="center"/>
    </xf>
    <xf numFmtId="190" fontId="5" fillId="0" borderId="0" xfId="20" applyNumberFormat="1" applyFont="1" applyAlignment="1">
      <alignment horizontal="center" vertical="center"/>
    </xf>
    <xf numFmtId="191" fontId="4" fillId="0" borderId="2" xfId="20" applyNumberFormat="1" applyFont="1" applyBorder="1" applyAlignment="1">
      <alignment horizontal="center" vertical="center" wrapText="1"/>
    </xf>
    <xf numFmtId="191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</xf>
    <xf numFmtId="0" fontId="4" fillId="0" borderId="0" xfId="20" applyFont="1"/>
    <xf numFmtId="0" fontId="4" fillId="0" borderId="0" xfId="20" applyFont="1" applyAlignment="1">
      <alignment horizontal="left"/>
    </xf>
    <xf numFmtId="0" fontId="4" fillId="0" borderId="3" xfId="20" applyFont="1" applyBorder="1"/>
    <xf numFmtId="189" fontId="6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0" fontId="6" fillId="0" borderId="0" xfId="20" applyNumberFormat="1" applyFont="1" applyAlignment="1">
      <alignment horizontal="center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 applyAlignment="1">
      <alignment horizontal="left" vertical="center"/>
    </xf>
    <xf numFmtId="189" fontId="4" fillId="0" borderId="0" xfId="20" applyNumberFormat="1" applyFont="1" applyAlignment="1">
      <alignment vertical="center"/>
    </xf>
    <xf numFmtId="189" fontId="7" fillId="0" borderId="0" xfId="20" applyNumberFormat="1" applyFont="1"/>
    <xf numFmtId="0" fontId="8" fillId="0" borderId="0" xfId="21" applyFont="1" applyAlignment="1">
      <alignment vertical="center"/>
    </xf>
    <xf numFmtId="189" fontId="9" fillId="0" borderId="2" xfId="20" applyNumberFormat="1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192" fontId="6" fillId="0" borderId="0" xfId="22" applyNumberFormat="1" applyFont="1" applyAlignment="1">
      <alignment vertical="center"/>
    </xf>
    <xf numFmtId="192" fontId="6" fillId="0" borderId="3" xfId="22" applyNumberFormat="1" applyFont="1" applyBorder="1" applyAlignment="1">
      <alignment vertical="center"/>
    </xf>
    <xf numFmtId="189" fontId="6" fillId="0" borderId="0" xfId="20" applyNumberFormat="1" applyFont="1" applyAlignment="1">
      <alignment horizontal="right" vertical="center"/>
    </xf>
    <xf numFmtId="190" fontId="6" fillId="0" borderId="0" xfId="20" applyNumberFormat="1" applyFont="1" applyAlignment="1">
      <alignment vertical="center"/>
    </xf>
    <xf numFmtId="189" fontId="6" fillId="0" borderId="0" xfId="20" applyNumberFormat="1" applyFont="1"/>
    <xf numFmtId="189" fontId="4" fillId="0" borderId="0" xfId="20" applyNumberFormat="1" applyFont="1"/>
    <xf numFmtId="189" fontId="7" fillId="0" borderId="0" xfId="20" applyNumberFormat="1" applyFont="1" applyAlignment="1">
      <alignment horizontal="center" vertical="center"/>
    </xf>
    <xf numFmtId="189" fontId="10" fillId="0" borderId="3" xfId="20" applyNumberFormat="1" applyFont="1" applyBorder="1" applyAlignment="1">
      <alignment horizontal="left" vertical="center"/>
    </xf>
    <xf numFmtId="192" fontId="6" fillId="0" borderId="0" xfId="22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left" vertical="center"/>
    </xf>
    <xf numFmtId="193" fontId="6" fillId="2" borderId="0" xfId="20" applyNumberFormat="1" applyFont="1" applyFill="1" applyAlignment="1">
      <alignment horizontal="right" vertical="center"/>
    </xf>
    <xf numFmtId="193" fontId="6" fillId="2" borderId="3" xfId="20" applyNumberFormat="1" applyFont="1" applyFill="1" applyBorder="1" applyAlignment="1">
      <alignment horizontal="right" vertical="center"/>
    </xf>
    <xf numFmtId="194" fontId="4" fillId="2" borderId="0" xfId="20" applyNumberFormat="1" applyFont="1" applyFill="1" applyAlignment="1">
      <alignment horizontal="left" vertical="top"/>
    </xf>
    <xf numFmtId="49" fontId="7" fillId="0" borderId="3" xfId="20" applyNumberFormat="1" applyFont="1" applyBorder="1" applyAlignment="1">
      <alignment horizontal="left" vertical="center"/>
    </xf>
    <xf numFmtId="189" fontId="11" fillId="0" borderId="2" xfId="20" applyNumberFormat="1" applyFont="1" applyBorder="1" applyAlignment="1">
      <alignment vertical="center"/>
    </xf>
    <xf numFmtId="49" fontId="12" fillId="0" borderId="3" xfId="20" applyNumberFormat="1" applyFont="1" applyBorder="1" applyAlignment="1">
      <alignment horizontal="center" vertical="center"/>
    </xf>
    <xf numFmtId="194" fontId="4" fillId="0" borderId="0" xfId="20" applyNumberFormat="1" applyFont="1" applyAlignment="1">
      <alignment vertical="center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49" fontId="13" fillId="0" borderId="3" xfId="20" applyNumberFormat="1" applyFont="1" applyBorder="1" applyAlignment="1">
      <alignment horizontal="right" vertical="center"/>
    </xf>
    <xf numFmtId="189" fontId="9" fillId="0" borderId="0" xfId="20" applyNumberFormat="1" applyFont="1" applyAlignment="1">
      <alignment vertical="center"/>
    </xf>
    <xf numFmtId="190" fontId="4" fillId="0" borderId="0" xfId="20" applyNumberFormat="1" applyFont="1" applyAlignment="1">
      <alignment wrapText="1"/>
    </xf>
    <xf numFmtId="190" fontId="6" fillId="0" borderId="0" xfId="20" applyNumberFormat="1" applyFont="1" applyAlignment="1">
      <alignment horizontal="right" vertical="center"/>
    </xf>
    <xf numFmtId="190" fontId="6" fillId="0" borderId="0" xfId="20" applyNumberFormat="1" applyFont="1"/>
    <xf numFmtId="189" fontId="7" fillId="0" borderId="0" xfId="20" applyNumberFormat="1" applyFont="1" applyAlignment="1">
      <alignment vertical="center"/>
    </xf>
    <xf numFmtId="49" fontId="13" fillId="0" borderId="4" xfId="20" applyNumberFormat="1" applyFont="1" applyBorder="1" applyAlignment="1">
      <alignment horizontal="right" vertical="center"/>
    </xf>
    <xf numFmtId="189" fontId="4" fillId="0" borderId="2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horizontal="right" vertical="center"/>
    </xf>
    <xf numFmtId="0" fontId="6" fillId="0" borderId="0" xfId="20" applyFont="1"/>
    <xf numFmtId="189" fontId="8" fillId="0" borderId="1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right" vertical="center"/>
    </xf>
    <xf numFmtId="0" fontId="4" fillId="0" borderId="5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/>
    </xf>
    <xf numFmtId="0" fontId="6" fillId="0" borderId="2" xfId="20" applyFont="1" applyBorder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85" zoomScaleNormal="85" workbookViewId="0" topLeftCell="A1">
      <selection activeCell="C6" sqref="C6:D6"/>
    </sheetView>
  </sheetViews>
  <sheetFormatPr defaultColWidth="9.57421875" defaultRowHeight="15"/>
  <cols>
    <col min="1" max="1" width="20.7109375" style="0" customWidth="1"/>
    <col min="2" max="2" width="19.57421875" style="0" customWidth="1"/>
    <col min="3" max="3" width="11.421875" style="0" customWidth="1"/>
    <col min="4" max="4" width="16.8515625" style="0" customWidth="1"/>
    <col min="5" max="5" width="11.421875" style="0" customWidth="1"/>
    <col min="6" max="6" width="17.57421875" style="0" customWidth="1"/>
    <col min="7" max="7" width="22.28125" style="0" customWidth="1"/>
    <col min="8" max="8" width="12.7109375" style="0" customWidth="1"/>
    <col min="9" max="9" width="20.28125" style="0" customWidth="1"/>
    <col min="10" max="10" width="12.28125" style="0" customWidth="1"/>
    <col min="11" max="11" width="20.28125" style="0" customWidth="1"/>
  </cols>
  <sheetData>
    <row r="1" spans="1:11" ht="20.15" customHeight="1">
      <c r="A1" s="4" t="s">
        <v>0</v>
      </c>
      <c r="B1" s="12"/>
      <c r="C1" s="30"/>
      <c r="D1" s="30"/>
      <c r="E1" s="30"/>
      <c r="F1" s="30"/>
      <c r="G1" s="30"/>
      <c r="H1" s="12"/>
      <c r="I1" s="48"/>
      <c r="J1" s="4" t="s">
        <v>47</v>
      </c>
      <c r="K1" s="53" t="s">
        <v>49</v>
      </c>
    </row>
    <row r="2" spans="1:11" ht="20.15" customHeight="1">
      <c r="A2" s="4" t="s">
        <v>1</v>
      </c>
      <c r="B2" s="19" t="s">
        <v>34</v>
      </c>
      <c r="C2" s="31"/>
      <c r="D2" s="33"/>
      <c r="E2" s="37"/>
      <c r="F2" s="39"/>
      <c r="G2" s="43"/>
      <c r="H2" s="43"/>
      <c r="I2" s="49"/>
      <c r="J2" s="4" t="s">
        <v>48</v>
      </c>
      <c r="K2" s="54" t="s">
        <v>50</v>
      </c>
    </row>
    <row r="3" spans="2:11" ht="30" customHeight="1">
      <c r="B3" s="20"/>
      <c r="C3" s="20"/>
      <c r="D3" s="20"/>
      <c r="E3" s="38" t="s">
        <v>40</v>
      </c>
      <c r="F3" s="20"/>
      <c r="G3" s="44"/>
      <c r="H3" s="44"/>
      <c r="I3" s="20"/>
      <c r="J3" s="20"/>
      <c r="K3" s="20"/>
    </row>
    <row r="4" spans="1:11" ht="20.15" customHeight="1">
      <c r="A4" s="5"/>
      <c r="B4" s="21" t="s">
        <v>35</v>
      </c>
      <c r="C4" s="21"/>
      <c r="D4" s="21"/>
      <c r="E4" s="21"/>
      <c r="F4" s="21"/>
      <c r="G4" s="21"/>
      <c r="H4" s="21"/>
      <c r="I4" s="21"/>
      <c r="J4" s="21"/>
      <c r="K4" s="55" t="s">
        <v>51</v>
      </c>
    </row>
    <row r="5" spans="1:11" ht="20.15" customHeight="1">
      <c r="A5" s="6" t="s">
        <v>2</v>
      </c>
      <c r="B5" s="22" t="s">
        <v>36</v>
      </c>
      <c r="C5" s="22"/>
      <c r="D5" s="22"/>
      <c r="E5" s="22"/>
      <c r="F5" s="22"/>
      <c r="G5" s="22" t="s">
        <v>44</v>
      </c>
      <c r="H5" s="22"/>
      <c r="I5" s="22"/>
      <c r="J5" s="22"/>
      <c r="K5" s="56"/>
    </row>
    <row r="6" spans="1:11" ht="20.15" customHeight="1">
      <c r="A6" s="7"/>
      <c r="B6" s="23" t="s">
        <v>37</v>
      </c>
      <c r="C6" s="23" t="s">
        <v>38</v>
      </c>
      <c r="D6" s="23"/>
      <c r="E6" s="23" t="s">
        <v>41</v>
      </c>
      <c r="F6" s="23"/>
      <c r="G6" s="23" t="s">
        <v>37</v>
      </c>
      <c r="H6" s="23" t="s">
        <v>38</v>
      </c>
      <c r="I6" s="23"/>
      <c r="J6" s="23" t="s">
        <v>41</v>
      </c>
      <c r="K6" s="57"/>
    </row>
    <row r="7" spans="1:11" ht="20.15" customHeight="1">
      <c r="A7" s="8" t="s">
        <v>3</v>
      </c>
      <c r="B7" s="24">
        <f>SUM(B8:B33)</f>
        <v>141410322000</v>
      </c>
      <c r="C7" s="24"/>
      <c r="D7" s="34">
        <f>SUM(D8:D33)</f>
        <v>116136016000</v>
      </c>
      <c r="E7" s="24"/>
      <c r="F7" s="34">
        <f>SUM(F8:F33)</f>
        <v>25274306000</v>
      </c>
      <c r="G7" s="24">
        <f>SUM(G8:G33)</f>
        <v>146449943000</v>
      </c>
      <c r="H7" s="24"/>
      <c r="I7" s="34">
        <f>SUM(I8:I33)</f>
        <v>117894360000</v>
      </c>
      <c r="J7" s="24"/>
      <c r="K7" s="34">
        <f>SUM(K8:K33)</f>
        <v>28555583000</v>
      </c>
    </row>
    <row r="8" spans="1:11" ht="20.15" customHeight="1">
      <c r="A8" s="9" t="s">
        <v>4</v>
      </c>
      <c r="B8" s="24">
        <f>D8+F8</f>
        <v>812981000</v>
      </c>
      <c r="C8" s="24"/>
      <c r="D8" s="34">
        <v>781881000</v>
      </c>
      <c r="E8" s="24"/>
      <c r="F8" s="34">
        <v>31100000</v>
      </c>
      <c r="G8" s="24">
        <f>I8+K8</f>
        <v>812981000</v>
      </c>
      <c r="H8" s="24"/>
      <c r="I8" s="34">
        <v>781881000</v>
      </c>
      <c r="J8" s="24"/>
      <c r="K8" s="34">
        <v>31100000</v>
      </c>
    </row>
    <row r="9" spans="1:11" ht="20.15" customHeight="1">
      <c r="A9" s="10" t="s">
        <v>5</v>
      </c>
      <c r="B9" s="24">
        <f>D9+F9</f>
        <v>7265040000</v>
      </c>
      <c r="C9" s="32"/>
      <c r="D9" s="34">
        <v>6506039000</v>
      </c>
      <c r="E9" s="32"/>
      <c r="F9" s="34">
        <v>759001000</v>
      </c>
      <c r="G9" s="24">
        <f>I9+K9</f>
        <v>7616093000</v>
      </c>
      <c r="H9" s="32"/>
      <c r="I9" s="24">
        <f>6506039000+121186000</f>
        <v>6627225000</v>
      </c>
      <c r="J9" s="24"/>
      <c r="K9" s="24">
        <f>759001000+229867000</f>
        <v>988868000</v>
      </c>
    </row>
    <row r="10" spans="1:11" ht="20.15" customHeight="1">
      <c r="A10" s="9" t="s">
        <v>6</v>
      </c>
      <c r="B10" s="24">
        <f>D10+F10</f>
        <v>1439274000</v>
      </c>
      <c r="C10" s="32"/>
      <c r="D10" s="34">
        <v>1272710000</v>
      </c>
      <c r="E10" s="32"/>
      <c r="F10" s="34">
        <v>166564000</v>
      </c>
      <c r="G10" s="24">
        <f>I10+K10</f>
        <v>1449452000</v>
      </c>
      <c r="H10" s="32"/>
      <c r="I10" s="24">
        <f>1272710000+7464000</f>
        <v>1280174000</v>
      </c>
      <c r="J10" s="24"/>
      <c r="K10" s="24">
        <f>166564000+2714000</f>
        <v>169278000</v>
      </c>
    </row>
    <row r="11" spans="1:11" ht="20.15" customHeight="1">
      <c r="A11" s="9" t="s">
        <v>7</v>
      </c>
      <c r="B11" s="24">
        <f>D11+F11</f>
        <v>968935000</v>
      </c>
      <c r="C11" s="32"/>
      <c r="D11" s="34">
        <v>968485000</v>
      </c>
      <c r="E11" s="32"/>
      <c r="F11" s="34">
        <v>450000</v>
      </c>
      <c r="G11" s="24">
        <f>I11+K11</f>
        <v>968935000</v>
      </c>
      <c r="H11" s="32"/>
      <c r="I11" s="34">
        <v>968485000</v>
      </c>
      <c r="J11" s="32"/>
      <c r="K11" s="34">
        <v>450000</v>
      </c>
    </row>
    <row r="12" spans="1:11" ht="20.15" customHeight="1">
      <c r="A12" s="9" t="s">
        <v>8</v>
      </c>
      <c r="B12" s="24">
        <f>D12+F12</f>
        <v>51802351000</v>
      </c>
      <c r="C12" s="24"/>
      <c r="D12" s="34">
        <v>48833050000</v>
      </c>
      <c r="E12" s="24"/>
      <c r="F12" s="34">
        <v>2969301000</v>
      </c>
      <c r="G12" s="24">
        <f>I12+K12</f>
        <v>52609769000</v>
      </c>
      <c r="H12" s="24"/>
      <c r="I12" s="24">
        <f>48833050000+142494000</f>
        <v>48975544000</v>
      </c>
      <c r="J12" s="24"/>
      <c r="K12" s="24">
        <f>2969301000+664924000</f>
        <v>3634225000</v>
      </c>
    </row>
    <row r="13" spans="1:11" ht="20.15" customHeight="1">
      <c r="A13" s="9" t="s">
        <v>9</v>
      </c>
      <c r="B13" s="24">
        <f>D13+F13</f>
        <v>1084478000</v>
      </c>
      <c r="C13" s="24"/>
      <c r="D13" s="34">
        <v>919187000</v>
      </c>
      <c r="E13" s="24"/>
      <c r="F13" s="34">
        <v>165291000</v>
      </c>
      <c r="G13" s="24">
        <f>I13+K13</f>
        <v>1550902000</v>
      </c>
      <c r="H13" s="24"/>
      <c r="I13" s="24">
        <f>919187000+373939000</f>
        <v>1293126000</v>
      </c>
      <c r="J13" s="24"/>
      <c r="K13" s="24">
        <f>165291000+92485000</f>
        <v>257776000</v>
      </c>
    </row>
    <row r="14" spans="1:11" ht="20.15" customHeight="1">
      <c r="A14" s="9" t="s">
        <v>10</v>
      </c>
      <c r="B14" s="24">
        <f>D14+F14</f>
        <v>8566972000</v>
      </c>
      <c r="C14" s="24"/>
      <c r="D14" s="34">
        <v>1537391000</v>
      </c>
      <c r="E14" s="24"/>
      <c r="F14" s="34">
        <v>7029581000</v>
      </c>
      <c r="G14" s="24">
        <f>I14+K14</f>
        <v>9519695000</v>
      </c>
      <c r="H14" s="24"/>
      <c r="I14" s="24">
        <f>1537391000+6164000</f>
        <v>1543555000</v>
      </c>
      <c r="J14" s="24"/>
      <c r="K14" s="24">
        <f>7029581000+946559000</f>
        <v>7976140000</v>
      </c>
    </row>
    <row r="15" spans="1:11" ht="20.15" customHeight="1">
      <c r="A15" s="9" t="s">
        <v>11</v>
      </c>
      <c r="B15" s="24">
        <f>D15+F15</f>
        <v>8561750000</v>
      </c>
      <c r="C15" s="24"/>
      <c r="D15" s="34">
        <v>3821060000</v>
      </c>
      <c r="E15" s="24"/>
      <c r="F15" s="34">
        <v>4740690000</v>
      </c>
      <c r="G15" s="24">
        <f>I15+K15</f>
        <v>9168824000</v>
      </c>
      <c r="H15" s="24"/>
      <c r="I15" s="24">
        <f>3821060000+318869000</f>
        <v>4139929000</v>
      </c>
      <c r="J15" s="24"/>
      <c r="K15" s="24">
        <f>4740690000+288205000</f>
        <v>5028895000</v>
      </c>
    </row>
    <row r="16" spans="1:11" ht="20.15" customHeight="1">
      <c r="A16" s="9" t="s">
        <v>12</v>
      </c>
      <c r="B16" s="24">
        <f>D16+F16</f>
        <v>1459017000</v>
      </c>
      <c r="C16" s="24"/>
      <c r="D16" s="34">
        <v>1285501000</v>
      </c>
      <c r="E16" s="24"/>
      <c r="F16" s="34">
        <v>173516000</v>
      </c>
      <c r="G16" s="24">
        <f>I16+K16</f>
        <v>1630670000</v>
      </c>
      <c r="H16" s="24"/>
      <c r="I16" s="24">
        <f>1285501000+128858000</f>
        <v>1414359000</v>
      </c>
      <c r="J16" s="24"/>
      <c r="K16" s="24">
        <f>173516000+42795000</f>
        <v>216311000</v>
      </c>
    </row>
    <row r="17" spans="1:11" ht="20.15" customHeight="1">
      <c r="A17" s="9" t="s">
        <v>13</v>
      </c>
      <c r="B17" s="24">
        <f>D17+F17</f>
        <v>2220760000</v>
      </c>
      <c r="C17" s="32"/>
      <c r="D17" s="34">
        <v>2152966000</v>
      </c>
      <c r="E17" s="32"/>
      <c r="F17" s="34">
        <v>67794000</v>
      </c>
      <c r="G17" s="24">
        <f>I17+K17</f>
        <v>2328041000</v>
      </c>
      <c r="H17" s="32"/>
      <c r="I17" s="24">
        <f>2152966000+101231000</f>
        <v>2254197000</v>
      </c>
      <c r="J17" s="24"/>
      <c r="K17" s="24">
        <f>67794000+6050000</f>
        <v>73844000</v>
      </c>
    </row>
    <row r="18" spans="1:11" ht="20.15" customHeight="1">
      <c r="A18" s="9" t="s">
        <v>14</v>
      </c>
      <c r="B18" s="24">
        <f>D18+F18</f>
        <v>997443000</v>
      </c>
      <c r="C18" s="24"/>
      <c r="D18" s="34">
        <v>681044000</v>
      </c>
      <c r="E18" s="24"/>
      <c r="F18" s="34">
        <v>316399000</v>
      </c>
      <c r="G18" s="24">
        <f>I18+K18</f>
        <v>1118093000</v>
      </c>
      <c r="H18" s="24"/>
      <c r="I18" s="24">
        <f>681044000+15575000</f>
        <v>696619000</v>
      </c>
      <c r="J18" s="24"/>
      <c r="K18" s="24">
        <f>316399000+105075000</f>
        <v>421474000</v>
      </c>
    </row>
    <row r="19" spans="1:11" ht="20.15" customHeight="1">
      <c r="A19" s="9" t="s">
        <v>15</v>
      </c>
      <c r="B19" s="24">
        <f>D19+F19</f>
        <v>15616012000</v>
      </c>
      <c r="C19" s="24"/>
      <c r="D19" s="34">
        <v>15404136000</v>
      </c>
      <c r="E19" s="24"/>
      <c r="F19" s="34">
        <v>211876000</v>
      </c>
      <c r="G19" s="24">
        <f>I19+K19</f>
        <v>15846678000</v>
      </c>
      <c r="H19" s="24"/>
      <c r="I19" s="24">
        <f>15404136000+13577000</f>
        <v>15417713000</v>
      </c>
      <c r="J19" s="24"/>
      <c r="K19" s="24">
        <f>211876000+217089000</f>
        <v>428965000</v>
      </c>
    </row>
    <row r="20" spans="1:11" ht="20.15" customHeight="1">
      <c r="A20" s="9" t="s">
        <v>16</v>
      </c>
      <c r="B20" s="24">
        <f>D20+F20</f>
        <v>465733000</v>
      </c>
      <c r="C20" s="24"/>
      <c r="D20" s="34">
        <v>452295000</v>
      </c>
      <c r="E20" s="24"/>
      <c r="F20" s="34">
        <v>13438000</v>
      </c>
      <c r="G20" s="24">
        <f>I20+K20</f>
        <v>464862000</v>
      </c>
      <c r="H20" s="24"/>
      <c r="I20" s="24">
        <f>452295000-1051000</f>
        <v>451244000</v>
      </c>
      <c r="J20" s="24"/>
      <c r="K20" s="24">
        <f>13438000+180000</f>
        <v>13618000</v>
      </c>
    </row>
    <row r="21" spans="1:11" ht="20.15" customHeight="1">
      <c r="A21" s="9" t="s">
        <v>17</v>
      </c>
      <c r="B21" s="24">
        <f>D21+F21</f>
        <v>10643543000</v>
      </c>
      <c r="C21" s="24"/>
      <c r="D21" s="34">
        <v>10259146000</v>
      </c>
      <c r="E21" s="24"/>
      <c r="F21" s="34">
        <v>384397000</v>
      </c>
      <c r="G21" s="24">
        <f>I21+K21</f>
        <v>10695064000</v>
      </c>
      <c r="H21" s="24"/>
      <c r="I21" s="34">
        <v>10259146000</v>
      </c>
      <c r="J21" s="24"/>
      <c r="K21" s="24">
        <f>384397000+51521000</f>
        <v>435918000</v>
      </c>
    </row>
    <row r="22" spans="1:11" ht="20.15" customHeight="1">
      <c r="A22" s="9" t="s">
        <v>18</v>
      </c>
      <c r="B22" s="24">
        <f>D22+F22</f>
        <v>2598545000</v>
      </c>
      <c r="C22" s="24"/>
      <c r="D22" s="34">
        <v>2371097000</v>
      </c>
      <c r="E22" s="24"/>
      <c r="F22" s="34">
        <v>227448000</v>
      </c>
      <c r="G22" s="24">
        <f>I22+K22</f>
        <v>2646953000</v>
      </c>
      <c r="H22" s="24"/>
      <c r="I22" s="24">
        <f>2371097000-282000</f>
        <v>2370815000</v>
      </c>
      <c r="J22" s="24"/>
      <c r="K22" s="24">
        <f>227448000+48690000</f>
        <v>276138000</v>
      </c>
    </row>
    <row r="23" spans="1:11" ht="20.15" customHeight="1">
      <c r="A23" s="9" t="s">
        <v>19</v>
      </c>
      <c r="B23" s="24">
        <f>D23+F23</f>
        <v>5056002000</v>
      </c>
      <c r="C23" s="32"/>
      <c r="D23" s="34">
        <v>4900397000</v>
      </c>
      <c r="E23" s="32"/>
      <c r="F23" s="34">
        <v>155605000</v>
      </c>
      <c r="G23" s="24">
        <f>I23+K23</f>
        <v>5425993000</v>
      </c>
      <c r="H23" s="32"/>
      <c r="I23" s="24">
        <f>4900397000+341546000</f>
        <v>5241943000</v>
      </c>
      <c r="J23" s="24"/>
      <c r="K23" s="24">
        <f>155605000+28445000</f>
        <v>184050000</v>
      </c>
    </row>
    <row r="24" spans="1:11" ht="20.15" customHeight="1">
      <c r="A24" s="9" t="s">
        <v>20</v>
      </c>
      <c r="B24" s="24">
        <f>D24+F24</f>
        <v>5675373000</v>
      </c>
      <c r="C24" s="32"/>
      <c r="D24" s="34">
        <v>5242467000</v>
      </c>
      <c r="E24" s="32"/>
      <c r="F24" s="34">
        <v>432906000</v>
      </c>
      <c r="G24" s="24">
        <f>I24+K24</f>
        <v>5865389000</v>
      </c>
      <c r="H24" s="32"/>
      <c r="I24" s="24">
        <f>5242467000+101862000</f>
        <v>5344329000</v>
      </c>
      <c r="J24" s="24"/>
      <c r="K24" s="24">
        <f>432906000+88154000</f>
        <v>521060000</v>
      </c>
    </row>
    <row r="25" spans="1:11" ht="20.15" customHeight="1">
      <c r="A25" s="9" t="s">
        <v>21</v>
      </c>
      <c r="B25" s="24">
        <f>D25+F25</f>
        <v>1864055000</v>
      </c>
      <c r="C25" s="32"/>
      <c r="D25" s="34">
        <v>1036038000</v>
      </c>
      <c r="E25" s="32"/>
      <c r="F25" s="34">
        <v>828017000</v>
      </c>
      <c r="G25" s="24">
        <f>I25+K25</f>
        <v>2054703000</v>
      </c>
      <c r="H25" s="32"/>
      <c r="I25" s="24">
        <f>1036038000+49288000</f>
        <v>1085326000</v>
      </c>
      <c r="J25" s="24"/>
      <c r="K25" s="24">
        <f>828017000+141360000</f>
        <v>969377000</v>
      </c>
    </row>
    <row r="26" spans="1:11" ht="20.15" customHeight="1">
      <c r="A26" s="9" t="s">
        <v>22</v>
      </c>
      <c r="B26" s="24">
        <f>D26+F26</f>
        <v>1335134000</v>
      </c>
      <c r="C26" s="24"/>
      <c r="D26" s="34">
        <v>1170837000</v>
      </c>
      <c r="E26" s="24"/>
      <c r="F26" s="34">
        <v>164297000</v>
      </c>
      <c r="G26" s="24">
        <f>I26+K26</f>
        <v>1337272000</v>
      </c>
      <c r="H26" s="24"/>
      <c r="I26" s="24">
        <f>1170837000+2138000</f>
        <v>1172975000</v>
      </c>
      <c r="J26" s="24"/>
      <c r="K26" s="34">
        <v>164297000</v>
      </c>
    </row>
    <row r="27" spans="1:11" ht="20.15" customHeight="1">
      <c r="A27" s="9" t="s">
        <v>23</v>
      </c>
      <c r="B27" s="24">
        <f>D27+F27</f>
        <v>160750000</v>
      </c>
      <c r="C27" s="24"/>
      <c r="D27" s="34">
        <v>158696000</v>
      </c>
      <c r="E27" s="24"/>
      <c r="F27" s="34">
        <v>2054000</v>
      </c>
      <c r="G27" s="24">
        <f>I27+K27</f>
        <v>160750000</v>
      </c>
      <c r="H27" s="24"/>
      <c r="I27" s="34">
        <v>158696000</v>
      </c>
      <c r="J27" s="24"/>
      <c r="K27" s="34">
        <v>2054000</v>
      </c>
    </row>
    <row r="28" spans="1:11" ht="20.15" customHeight="1">
      <c r="A28" s="9" t="s">
        <v>24</v>
      </c>
      <c r="B28" s="24">
        <f>D28+F28</f>
        <v>269886000</v>
      </c>
      <c r="C28" s="24"/>
      <c r="D28" s="34">
        <v>266801000</v>
      </c>
      <c r="E28" s="24"/>
      <c r="F28" s="34">
        <v>3085000</v>
      </c>
      <c r="G28" s="24">
        <f>I28+K28</f>
        <v>287974000</v>
      </c>
      <c r="H28" s="24"/>
      <c r="I28" s="24">
        <f>266801000+17968000</f>
        <v>284769000</v>
      </c>
      <c r="J28" s="24"/>
      <c r="K28" s="24">
        <f>3085000+120000</f>
        <v>3205000</v>
      </c>
    </row>
    <row r="29" spans="1:11" ht="20.15" customHeight="1">
      <c r="A29" s="9" t="s">
        <v>25</v>
      </c>
      <c r="B29" s="24">
        <f>D29+F29</f>
        <v>855714000</v>
      </c>
      <c r="C29" s="32"/>
      <c r="D29" s="34">
        <v>842904000</v>
      </c>
      <c r="E29" s="32"/>
      <c r="F29" s="34">
        <v>12810000</v>
      </c>
      <c r="G29" s="24">
        <f>I29+K29</f>
        <v>855714000</v>
      </c>
      <c r="H29" s="32"/>
      <c r="I29" s="34">
        <v>842904000</v>
      </c>
      <c r="J29" s="32"/>
      <c r="K29" s="34">
        <v>12810000</v>
      </c>
    </row>
    <row r="30" spans="1:11" ht="20.15" customHeight="1">
      <c r="A30" s="9" t="s">
        <v>26</v>
      </c>
      <c r="B30" s="24">
        <f>D30+F30</f>
        <v>4968636000</v>
      </c>
      <c r="C30" s="32"/>
      <c r="D30" s="34">
        <v>589461000</v>
      </c>
      <c r="E30" s="32"/>
      <c r="F30" s="34">
        <v>4379175000</v>
      </c>
      <c r="G30" s="24">
        <f>I30+K30</f>
        <v>5258882000</v>
      </c>
      <c r="H30" s="32"/>
      <c r="I30" s="24">
        <f>589461000+30796000</f>
        <v>620257000</v>
      </c>
      <c r="J30" s="24"/>
      <c r="K30" s="24">
        <f>4379175000+259450000</f>
        <v>4638625000</v>
      </c>
    </row>
    <row r="31" spans="1:11" ht="20.15" customHeight="1">
      <c r="A31" s="9" t="s">
        <v>27</v>
      </c>
      <c r="B31" s="24">
        <f>D31+F31</f>
        <v>976423000</v>
      </c>
      <c r="C31" s="32"/>
      <c r="D31" s="34">
        <v>436912000</v>
      </c>
      <c r="E31" s="32"/>
      <c r="F31" s="34">
        <v>539511000</v>
      </c>
      <c r="G31" s="24">
        <f>I31+K31</f>
        <v>1030739000</v>
      </c>
      <c r="H31" s="32"/>
      <c r="I31" s="24">
        <f>436912000-13278000</f>
        <v>423634000</v>
      </c>
      <c r="J31" s="24"/>
      <c r="K31" s="24">
        <f>539511000+67594000</f>
        <v>607105000</v>
      </c>
    </row>
    <row r="32" spans="1:11" ht="20.15" customHeight="1">
      <c r="A32" s="9" t="s">
        <v>28</v>
      </c>
      <c r="B32" s="24">
        <f>D32+F32</f>
        <v>5245515000</v>
      </c>
      <c r="C32" s="24"/>
      <c r="D32" s="34">
        <v>3945515000</v>
      </c>
      <c r="E32" s="24"/>
      <c r="F32" s="34">
        <v>1300000000</v>
      </c>
      <c r="G32" s="24">
        <f>I32+K32</f>
        <v>5245515000</v>
      </c>
      <c r="H32" s="24"/>
      <c r="I32" s="34">
        <v>3945515000</v>
      </c>
      <c r="J32" s="24"/>
      <c r="K32" s="34">
        <v>1300000000</v>
      </c>
    </row>
    <row r="33" spans="1:11" ht="20.15" customHeight="1">
      <c r="A33" s="11" t="s">
        <v>29</v>
      </c>
      <c r="B33" s="25">
        <f>D33+F33</f>
        <v>500000000</v>
      </c>
      <c r="C33" s="25"/>
      <c r="D33" s="35">
        <v>300000000</v>
      </c>
      <c r="E33" s="25"/>
      <c r="F33" s="35">
        <v>200000000</v>
      </c>
      <c r="G33" s="25">
        <f>I33+K33</f>
        <v>500000000</v>
      </c>
      <c r="H33" s="25"/>
      <c r="I33" s="35">
        <v>300000000</v>
      </c>
      <c r="J33" s="25"/>
      <c r="K33" s="35">
        <v>200000000</v>
      </c>
    </row>
    <row r="34" spans="1:11" ht="20.15" customHeight="1">
      <c r="A34" s="12"/>
      <c r="B34" s="26"/>
      <c r="C34" s="26"/>
      <c r="D34" s="36"/>
      <c r="E34" s="26"/>
      <c r="F34" s="40"/>
      <c r="G34" s="26"/>
      <c r="H34" s="46"/>
      <c r="I34" s="50" t="s">
        <v>45</v>
      </c>
      <c r="J34" s="50"/>
      <c r="K34" s="58"/>
    </row>
    <row r="35" spans="1:11" ht="20.15" customHeight="1">
      <c r="A35" s="12"/>
      <c r="B35" s="26"/>
      <c r="C35" s="26"/>
      <c r="D35" s="26"/>
      <c r="E35" s="26"/>
      <c r="F35" s="26"/>
      <c r="G35" s="26"/>
      <c r="H35" s="46"/>
      <c r="I35" s="51"/>
      <c r="J35" s="51"/>
      <c r="K35" s="59"/>
    </row>
    <row r="36" spans="1:11" ht="20.15" customHeight="1">
      <c r="A36" s="12"/>
      <c r="B36" s="26"/>
      <c r="C36" s="26"/>
      <c r="D36" s="26"/>
      <c r="E36" s="26"/>
      <c r="F36" s="26"/>
      <c r="G36" s="26"/>
      <c r="H36" s="46"/>
      <c r="I36" s="51"/>
      <c r="J36" s="51"/>
      <c r="K36" s="59"/>
    </row>
    <row r="37" spans="1:11" ht="20.15" customHeight="1">
      <c r="A37" s="13" t="s">
        <v>30</v>
      </c>
      <c r="B37" s="27"/>
      <c r="C37" s="13" t="s">
        <v>39</v>
      </c>
      <c r="D37" s="13"/>
      <c r="E37" s="14"/>
      <c r="F37" s="41" t="s">
        <v>42</v>
      </c>
      <c r="G37" s="45"/>
      <c r="H37" s="46"/>
      <c r="I37" s="13" t="s">
        <v>46</v>
      </c>
      <c r="J37" s="13"/>
      <c r="K37" s="27"/>
    </row>
    <row r="38" spans="1:11" ht="20.15" customHeight="1">
      <c r="A38" s="14"/>
      <c r="B38" s="27"/>
      <c r="C38" s="14"/>
      <c r="D38" s="14"/>
      <c r="E38" s="14"/>
      <c r="F38" s="41" t="s">
        <v>43</v>
      </c>
      <c r="G38" s="42"/>
      <c r="H38" s="46"/>
      <c r="I38" s="14"/>
      <c r="J38" s="14"/>
      <c r="K38" s="27"/>
    </row>
    <row r="39" spans="1:11" ht="20.15" customHeight="1">
      <c r="A39" s="14"/>
      <c r="B39" s="27"/>
      <c r="C39" s="14"/>
      <c r="D39" s="14"/>
      <c r="E39" s="14"/>
      <c r="F39" s="42"/>
      <c r="G39" s="42"/>
      <c r="H39" s="46"/>
      <c r="I39" s="14"/>
      <c r="J39" s="14"/>
      <c r="K39" s="27"/>
    </row>
    <row r="40" spans="1:11" ht="16.5" customHeight="1">
      <c r="A40" s="14"/>
      <c r="B40" s="27"/>
      <c r="C40" s="14"/>
      <c r="D40" s="14"/>
      <c r="E40" s="14"/>
      <c r="F40" s="42"/>
      <c r="G40" s="42"/>
      <c r="H40" s="46"/>
      <c r="I40" s="14"/>
      <c r="J40" s="14"/>
      <c r="K40" s="27"/>
    </row>
    <row r="41" spans="1:11" ht="20.15" customHeight="1">
      <c r="A41" s="15" t="s">
        <v>31</v>
      </c>
      <c r="B41" s="28"/>
      <c r="C41" s="28"/>
      <c r="D41" s="28"/>
      <c r="E41" s="28"/>
      <c r="F41" s="28"/>
      <c r="G41" s="28"/>
      <c r="H41" s="47"/>
      <c r="I41" s="52"/>
      <c r="J41" s="52"/>
      <c r="K41" s="52"/>
    </row>
    <row r="42" spans="1:11" ht="20.15" customHeight="1">
      <c r="A42" s="16" t="s">
        <v>32</v>
      </c>
      <c r="B42" s="29"/>
      <c r="C42" s="29"/>
      <c r="D42" s="29"/>
      <c r="E42" s="28"/>
      <c r="F42" s="28"/>
      <c r="G42" s="28"/>
      <c r="H42" s="46"/>
      <c r="I42" s="46"/>
      <c r="J42" s="46"/>
      <c r="K42" s="46"/>
    </row>
    <row r="43" spans="1:11" ht="20.15" customHeight="1">
      <c r="A43" s="17" t="s">
        <v>33</v>
      </c>
      <c r="B43" s="16"/>
      <c r="C43" s="28"/>
      <c r="D43" s="28"/>
      <c r="E43" s="28"/>
      <c r="F43" s="28"/>
      <c r="G43" s="28"/>
      <c r="H43" s="47"/>
      <c r="I43" s="28"/>
      <c r="J43" s="28"/>
      <c r="K43" s="28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">
      <c r="A78" s="18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</sheetData>
  <mergeCells count="15">
    <mergeCell ref="A37:A38"/>
    <mergeCell ref="E37:E38"/>
    <mergeCell ref="C37:C38"/>
    <mergeCell ref="J6:K6"/>
    <mergeCell ref="H42:K42"/>
    <mergeCell ref="I34:K34"/>
    <mergeCell ref="I37:I38"/>
    <mergeCell ref="G2:I2"/>
    <mergeCell ref="G5:K5"/>
    <mergeCell ref="B4:J4"/>
    <mergeCell ref="A5:A6"/>
    <mergeCell ref="C6:D6"/>
    <mergeCell ref="E6:F6"/>
    <mergeCell ref="B5:F5"/>
    <mergeCell ref="H6:I6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